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vetnuk\Documents\"/>
    </mc:Choice>
  </mc:AlternateContent>
  <bookViews>
    <workbookView xWindow="0" yWindow="0" windowWidth="28800" windowHeight="1188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'2024'!$A$1:$Z$130</definedName>
  </definedNames>
  <calcPr calcId="162913" refMode="R1C1"/>
</workbook>
</file>

<file path=xl/calcChain.xml><?xml version="1.0" encoding="utf-8"?>
<calcChain xmlns="http://schemas.openxmlformats.org/spreadsheetml/2006/main">
  <c r="Y60" i="23" l="1"/>
  <c r="S60" i="23"/>
  <c r="T60" i="23"/>
  <c r="U60" i="23"/>
  <c r="V60" i="23"/>
  <c r="W60" i="23"/>
  <c r="T76" i="23" l="1"/>
  <c r="Q85" i="23"/>
  <c r="P85" i="23"/>
  <c r="O85" i="23"/>
  <c r="N85" i="23"/>
  <c r="M85" i="23"/>
  <c r="L85" i="23"/>
  <c r="K85" i="23"/>
  <c r="J85" i="23"/>
  <c r="I85" i="23"/>
  <c r="H85" i="23"/>
  <c r="G85" i="23"/>
  <c r="E85" i="23"/>
  <c r="F60" i="23"/>
  <c r="R60" i="23" s="1"/>
  <c r="F67" i="23"/>
  <c r="U67" i="23" s="1"/>
  <c r="F79" i="23"/>
  <c r="F76" i="23"/>
  <c r="Y76" i="23" s="1"/>
  <c r="F56" i="23"/>
  <c r="E83" i="23"/>
  <c r="G83" i="23"/>
  <c r="H83" i="23"/>
  <c r="I83" i="23"/>
  <c r="J83" i="23"/>
  <c r="K83" i="23"/>
  <c r="L83" i="23"/>
  <c r="M83" i="23"/>
  <c r="N83" i="23"/>
  <c r="O83" i="23"/>
  <c r="Q83" i="23"/>
  <c r="T56" i="23"/>
  <c r="A56" i="23"/>
  <c r="A57" i="23" s="1"/>
  <c r="A58" i="23" s="1"/>
  <c r="A59" i="23" s="1"/>
  <c r="A60" i="23" s="1"/>
  <c r="A61" i="23" s="1"/>
  <c r="A62" i="23" s="1"/>
  <c r="F104" i="23"/>
  <c r="T104" i="23"/>
  <c r="T101" i="23"/>
  <c r="T100" i="23"/>
  <c r="T99" i="23"/>
  <c r="T98" i="23"/>
  <c r="T96" i="23"/>
  <c r="T95" i="23"/>
  <c r="T92" i="23"/>
  <c r="T52" i="23"/>
  <c r="T51" i="23"/>
  <c r="T50" i="23"/>
  <c r="T49" i="23"/>
  <c r="T48" i="23"/>
  <c r="T47" i="23"/>
  <c r="T46" i="23"/>
  <c r="T45" i="23"/>
  <c r="T44" i="23"/>
  <c r="T43" i="23"/>
  <c r="T42" i="23"/>
  <c r="T41" i="23"/>
  <c r="T40" i="23"/>
  <c r="T38" i="23"/>
  <c r="T37" i="23"/>
  <c r="T36" i="23"/>
  <c r="T35" i="23"/>
  <c r="T34" i="23"/>
  <c r="T33" i="23"/>
  <c r="T32" i="23"/>
  <c r="T31" i="23"/>
  <c r="T30" i="23"/>
  <c r="T29" i="23"/>
  <c r="T28" i="23"/>
  <c r="T27" i="23"/>
  <c r="T26" i="23"/>
  <c r="T25" i="23"/>
  <c r="T23" i="23"/>
  <c r="T22" i="23"/>
  <c r="T21" i="23"/>
  <c r="T19" i="23"/>
  <c r="T18" i="23"/>
  <c r="T15" i="23"/>
  <c r="T14" i="23"/>
  <c r="T13" i="23"/>
  <c r="T12" i="23"/>
  <c r="T10" i="23"/>
  <c r="T7" i="23"/>
  <c r="X110" i="23"/>
  <c r="A104" i="23"/>
  <c r="A105" i="23" s="1"/>
  <c r="A106" i="23" s="1"/>
  <c r="X39" i="23"/>
  <c r="U56" i="23" l="1"/>
  <c r="Y67" i="23"/>
  <c r="U76" i="23"/>
  <c r="A63" i="23"/>
  <c r="A64" i="23" s="1"/>
  <c r="A65" i="23" s="1"/>
  <c r="A66" i="23" s="1"/>
  <c r="A67" i="23"/>
  <c r="A68" i="23" s="1"/>
  <c r="A69" i="23" s="1"/>
  <c r="A70" i="23" s="1"/>
  <c r="A71" i="23" s="1"/>
  <c r="R67" i="23"/>
  <c r="R76" i="23"/>
  <c r="S56" i="23"/>
  <c r="R56" i="23"/>
  <c r="W56" i="23"/>
  <c r="V56" i="23"/>
  <c r="U104" i="23"/>
  <c r="R104" i="23"/>
  <c r="Y104" i="23"/>
  <c r="F7" i="23" l="1"/>
  <c r="O121" i="23"/>
  <c r="O120" i="23"/>
  <c r="O111" i="23"/>
  <c r="O125" i="23" s="1"/>
  <c r="O110" i="23"/>
  <c r="O109" i="23"/>
  <c r="O108" i="23" s="1"/>
  <c r="O97" i="23"/>
  <c r="O91" i="23"/>
  <c r="O102" i="23" s="1"/>
  <c r="O74" i="23"/>
  <c r="O71" i="23" s="1"/>
  <c r="O39" i="23"/>
  <c r="O24" i="23"/>
  <c r="O20" i="23"/>
  <c r="O17" i="23"/>
  <c r="O11" i="23"/>
  <c r="O9" i="23"/>
  <c r="O16" i="23" l="1"/>
  <c r="O53" i="23" s="1"/>
  <c r="O107" i="23"/>
  <c r="O112" i="23" s="1"/>
  <c r="O123" i="23"/>
  <c r="O86" i="23"/>
  <c r="O54" i="23" l="1"/>
  <c r="O114" i="23"/>
  <c r="O115" i="23" s="1"/>
  <c r="O84" i="23"/>
  <c r="O80" i="23" s="1"/>
  <c r="O124" i="23"/>
  <c r="O122" i="23" s="1"/>
  <c r="O119" i="23" s="1"/>
  <c r="O127" i="23" s="1"/>
  <c r="O128" i="23" s="1"/>
  <c r="O88" i="23"/>
  <c r="O89" i="23" s="1"/>
  <c r="N120" i="23"/>
  <c r="N111" i="23"/>
  <c r="N125" i="23" s="1"/>
  <c r="N110" i="23"/>
  <c r="N109" i="23"/>
  <c r="N108" i="23" s="1"/>
  <c r="N97" i="23"/>
  <c r="N91" i="23"/>
  <c r="N102" i="23" s="1"/>
  <c r="N121" i="23"/>
  <c r="N71" i="23"/>
  <c r="N86" i="23" s="1"/>
  <c r="N84" i="23" s="1"/>
  <c r="N80" i="23" s="1"/>
  <c r="N39" i="23"/>
  <c r="N24" i="23"/>
  <c r="N20" i="23"/>
  <c r="N17" i="23"/>
  <c r="N16" i="23" s="1"/>
  <c r="N11" i="23"/>
  <c r="N9" i="23"/>
  <c r="N124" i="23" l="1"/>
  <c r="N123" i="23"/>
  <c r="N122" i="23" s="1"/>
  <c r="N119" i="23" s="1"/>
  <c r="N53" i="23"/>
  <c r="N114" i="23" s="1"/>
  <c r="N107" i="23"/>
  <c r="N112" i="23" s="1"/>
  <c r="T57" i="23"/>
  <c r="N88" i="23" l="1"/>
  <c r="N89" i="23" s="1"/>
  <c r="N54" i="23"/>
  <c r="N127" i="23"/>
  <c r="N128" i="23" s="1"/>
  <c r="N115" i="23"/>
  <c r="F57" i="23"/>
  <c r="U57" i="23" l="1"/>
  <c r="V57" i="23"/>
  <c r="Y57" i="23"/>
  <c r="W57" i="23"/>
  <c r="R57" i="23"/>
  <c r="S57" i="23"/>
  <c r="M121" i="23"/>
  <c r="M120" i="23"/>
  <c r="M111" i="23"/>
  <c r="M125" i="23" s="1"/>
  <c r="M110" i="23"/>
  <c r="M109" i="23"/>
  <c r="M123" i="23" s="1"/>
  <c r="M97" i="23"/>
  <c r="M91" i="23"/>
  <c r="M102" i="23" s="1"/>
  <c r="M78" i="23"/>
  <c r="M71" i="23"/>
  <c r="M39" i="23"/>
  <c r="M24" i="23"/>
  <c r="M20" i="23"/>
  <c r="M17" i="23"/>
  <c r="M16" i="23"/>
  <c r="M11" i="23"/>
  <c r="M9" i="23"/>
  <c r="M108" i="23" l="1"/>
  <c r="M107" i="23" s="1"/>
  <c r="M86" i="23"/>
  <c r="M84" i="23" s="1"/>
  <c r="M80" i="23" s="1"/>
  <c r="M112" i="23"/>
  <c r="M53" i="23"/>
  <c r="F70" i="23"/>
  <c r="M124" i="23" l="1"/>
  <c r="M122" i="23" s="1"/>
  <c r="M119" i="23" s="1"/>
  <c r="M88" i="23"/>
  <c r="M89" i="23" s="1"/>
  <c r="M54" i="23"/>
  <c r="M114" i="23"/>
  <c r="T66" i="23"/>
  <c r="T68" i="23"/>
  <c r="T69" i="23"/>
  <c r="T70" i="23"/>
  <c r="U70" i="23" s="1"/>
  <c r="T62" i="23"/>
  <c r="T63" i="23"/>
  <c r="T64" i="23"/>
  <c r="F62" i="23"/>
  <c r="S62" i="23" s="1"/>
  <c r="F63" i="23"/>
  <c r="R63" i="23" s="1"/>
  <c r="F64" i="23"/>
  <c r="S64" i="23" s="1"/>
  <c r="W64" i="23" l="1"/>
  <c r="M127" i="23"/>
  <c r="M128" i="23" s="1"/>
  <c r="M115" i="23"/>
  <c r="U62" i="23"/>
  <c r="W62" i="23"/>
  <c r="Z62" i="23"/>
  <c r="S63" i="23"/>
  <c r="W63" i="23"/>
  <c r="Z63" i="23"/>
  <c r="R64" i="23"/>
  <c r="Z64" i="23"/>
  <c r="U64" i="23"/>
  <c r="U63" i="23"/>
  <c r="R62" i="23"/>
  <c r="V64" i="23"/>
  <c r="V63" i="23"/>
  <c r="V62" i="23"/>
  <c r="Y70" i="23" l="1"/>
  <c r="Y64" i="23"/>
  <c r="Y63" i="23"/>
  <c r="Y62" i="23"/>
  <c r="L120" i="23" l="1"/>
  <c r="L111" i="23"/>
  <c r="L125" i="23" s="1"/>
  <c r="L110" i="23"/>
  <c r="L109" i="23"/>
  <c r="L123" i="23" s="1"/>
  <c r="L97" i="23"/>
  <c r="L91" i="23"/>
  <c r="L102" i="23" s="1"/>
  <c r="L121" i="23"/>
  <c r="L71" i="23"/>
  <c r="L86" i="23" s="1"/>
  <c r="L84" i="23" s="1"/>
  <c r="L39" i="23"/>
  <c r="L24" i="23"/>
  <c r="L20" i="23"/>
  <c r="L17" i="23"/>
  <c r="L11" i="23"/>
  <c r="L9" i="23"/>
  <c r="L16" i="23" l="1"/>
  <c r="L108" i="23"/>
  <c r="L107" i="23" s="1"/>
  <c r="L112" i="23" s="1"/>
  <c r="L124" i="23"/>
  <c r="L122" i="23" s="1"/>
  <c r="L119" i="23" s="1"/>
  <c r="L80" i="23"/>
  <c r="L53" i="23"/>
  <c r="L114" i="23" s="1"/>
  <c r="L115" i="23" s="1"/>
  <c r="X83" i="23"/>
  <c r="L88" i="23" l="1"/>
  <c r="L89" i="23" s="1"/>
  <c r="L127" i="23"/>
  <c r="L128" i="23" s="1"/>
  <c r="L54" i="23"/>
  <c r="T58" i="23"/>
  <c r="D85" i="23"/>
  <c r="P71" i="23"/>
  <c r="P86" i="23" s="1"/>
  <c r="F58" i="23"/>
  <c r="K120" i="23"/>
  <c r="K111" i="23"/>
  <c r="K125" i="23" s="1"/>
  <c r="K110" i="23"/>
  <c r="K109" i="23"/>
  <c r="K97" i="23"/>
  <c r="K91" i="23"/>
  <c r="K102" i="23" s="1"/>
  <c r="K121" i="23"/>
  <c r="K71" i="23"/>
  <c r="K86" i="23" s="1"/>
  <c r="K84" i="23" s="1"/>
  <c r="K39" i="23"/>
  <c r="K24" i="23"/>
  <c r="K20" i="23"/>
  <c r="K17" i="23"/>
  <c r="K11" i="23"/>
  <c r="K9" i="23"/>
  <c r="K124" i="23" l="1"/>
  <c r="K80" i="23"/>
  <c r="W58" i="23"/>
  <c r="Y58" i="23"/>
  <c r="R58" i="23"/>
  <c r="K108" i="23"/>
  <c r="K107" i="23" s="1"/>
  <c r="K112" i="23" s="1"/>
  <c r="S58" i="23"/>
  <c r="V58" i="23"/>
  <c r="K16" i="23"/>
  <c r="K53" i="23" s="1"/>
  <c r="K123" i="23"/>
  <c r="U58" i="23"/>
  <c r="F44" i="23"/>
  <c r="K122" i="23" l="1"/>
  <c r="K119" i="23" s="1"/>
  <c r="V44" i="23"/>
  <c r="W44" i="23"/>
  <c r="S44" i="23"/>
  <c r="K54" i="23"/>
  <c r="K114" i="23"/>
  <c r="K115" i="23" s="1"/>
  <c r="K88" i="23"/>
  <c r="K89" i="23" s="1"/>
  <c r="J120" i="23"/>
  <c r="J111" i="23"/>
  <c r="J110" i="23"/>
  <c r="J109" i="23"/>
  <c r="J97" i="23"/>
  <c r="J91" i="23"/>
  <c r="J102" i="23" s="1"/>
  <c r="J121" i="23"/>
  <c r="J78" i="23"/>
  <c r="J71" i="23"/>
  <c r="J86" i="23" s="1"/>
  <c r="J84" i="23" s="1"/>
  <c r="J39" i="23"/>
  <c r="J24" i="23"/>
  <c r="J20" i="23"/>
  <c r="J17" i="23"/>
  <c r="J11" i="23"/>
  <c r="J9" i="23"/>
  <c r="J80" i="23" l="1"/>
  <c r="K127" i="23"/>
  <c r="K128" i="23" s="1"/>
  <c r="J16" i="23"/>
  <c r="J53" i="23" s="1"/>
  <c r="J108" i="23"/>
  <c r="J107" i="23" s="1"/>
  <c r="J112" i="23" s="1"/>
  <c r="J123" i="23"/>
  <c r="J125" i="23"/>
  <c r="J124" i="23" l="1"/>
  <c r="J122" i="23" s="1"/>
  <c r="J119" i="23" s="1"/>
  <c r="J88" i="23"/>
  <c r="J89" i="23" s="1"/>
  <c r="J54" i="23"/>
  <c r="J114" i="23"/>
  <c r="R44" i="23"/>
  <c r="Y44" i="23"/>
  <c r="U44" i="23"/>
  <c r="J127" i="23" l="1"/>
  <c r="J128" i="23" s="1"/>
  <c r="J115" i="23"/>
  <c r="T55" i="23" l="1"/>
  <c r="F68" i="23"/>
  <c r="Z68" i="23" s="1"/>
  <c r="F69" i="23"/>
  <c r="T75" i="23"/>
  <c r="F75" i="23"/>
  <c r="Y75" i="23" s="1"/>
  <c r="Y69" i="23" l="1"/>
  <c r="S69" i="23"/>
  <c r="W69" i="23"/>
  <c r="V69" i="23"/>
  <c r="U69" i="23"/>
  <c r="W68" i="23"/>
  <c r="S68" i="23"/>
  <c r="V68" i="23"/>
  <c r="U68" i="23"/>
  <c r="R75" i="23"/>
  <c r="R68" i="23"/>
  <c r="U75" i="23"/>
  <c r="R69" i="23"/>
  <c r="I120" i="23"/>
  <c r="I111" i="23"/>
  <c r="I125" i="23" s="1"/>
  <c r="I110" i="23"/>
  <c r="I109" i="23"/>
  <c r="I108" i="23" s="1"/>
  <c r="I97" i="23"/>
  <c r="I91" i="23"/>
  <c r="I102" i="23" s="1"/>
  <c r="I121" i="23"/>
  <c r="I71" i="23"/>
  <c r="I86" i="23" s="1"/>
  <c r="I84" i="23" s="1"/>
  <c r="I39" i="23"/>
  <c r="I24" i="23"/>
  <c r="I20" i="23"/>
  <c r="I17" i="23"/>
  <c r="I11" i="23"/>
  <c r="I9" i="23"/>
  <c r="I107" i="23" l="1"/>
  <c r="I123" i="23"/>
  <c r="I112" i="23"/>
  <c r="I16" i="23"/>
  <c r="I53" i="23" s="1"/>
  <c r="I80" i="23"/>
  <c r="I124" i="23"/>
  <c r="T106" i="23"/>
  <c r="T111" i="23" s="1"/>
  <c r="T125" i="23" s="1"/>
  <c r="Q111" i="23"/>
  <c r="Q125" i="23" s="1"/>
  <c r="E111" i="23"/>
  <c r="E125" i="23" s="1"/>
  <c r="X125" i="23"/>
  <c r="G111" i="23"/>
  <c r="G125" i="23" s="1"/>
  <c r="Q110" i="23"/>
  <c r="P111" i="23"/>
  <c r="P125" i="23" s="1"/>
  <c r="H111" i="23"/>
  <c r="D111" i="23"/>
  <c r="D125" i="23" s="1"/>
  <c r="F106" i="23"/>
  <c r="I122" i="23" l="1"/>
  <c r="I119" i="23" s="1"/>
  <c r="I88" i="23"/>
  <c r="I89" i="23" s="1"/>
  <c r="I54" i="23"/>
  <c r="I114" i="23"/>
  <c r="I115" i="23" s="1"/>
  <c r="F111" i="23"/>
  <c r="S111" i="23" s="1"/>
  <c r="H125" i="23"/>
  <c r="F125" i="23" s="1"/>
  <c r="R125" i="23" s="1"/>
  <c r="V106" i="23"/>
  <c r="W106" i="23"/>
  <c r="R106" i="23"/>
  <c r="Y106" i="23"/>
  <c r="S106" i="23"/>
  <c r="U106" i="23"/>
  <c r="I127" i="23" l="1"/>
  <c r="I128" i="23" s="1"/>
  <c r="U111" i="23"/>
  <c r="V111" i="23"/>
  <c r="W111" i="23"/>
  <c r="R111" i="23"/>
  <c r="Y111" i="23"/>
  <c r="U125" i="23"/>
  <c r="Y125" i="23"/>
  <c r="S125" i="23"/>
  <c r="V125" i="23"/>
  <c r="W125" i="23"/>
  <c r="T78" i="23" l="1"/>
  <c r="F78" i="23"/>
  <c r="T79" i="23"/>
  <c r="E71" i="23"/>
  <c r="E86" i="23" s="1"/>
  <c r="E84" i="23" s="1"/>
  <c r="F55" i="23"/>
  <c r="F59" i="23"/>
  <c r="H120" i="23"/>
  <c r="H110" i="23"/>
  <c r="H109" i="23"/>
  <c r="H97" i="23"/>
  <c r="H91" i="23"/>
  <c r="H102" i="23" s="1"/>
  <c r="H121" i="23"/>
  <c r="H71" i="23"/>
  <c r="H86" i="23" s="1"/>
  <c r="H84" i="23" s="1"/>
  <c r="H39" i="23"/>
  <c r="H24" i="23"/>
  <c r="H20" i="23"/>
  <c r="H17" i="23"/>
  <c r="H11" i="23"/>
  <c r="H9" i="23"/>
  <c r="X82" i="23"/>
  <c r="Y68" i="23"/>
  <c r="Z55" i="23" l="1"/>
  <c r="R78" i="23"/>
  <c r="Z78" i="23"/>
  <c r="H16" i="23"/>
  <c r="H53" i="23" s="1"/>
  <c r="U55" i="23"/>
  <c r="H108" i="23"/>
  <c r="H107" i="23" s="1"/>
  <c r="H112" i="23" s="1"/>
  <c r="U79" i="23"/>
  <c r="H80" i="23"/>
  <c r="Y79" i="23"/>
  <c r="W79" i="23"/>
  <c r="S79" i="23"/>
  <c r="V79" i="23"/>
  <c r="R79" i="23"/>
  <c r="R55" i="23"/>
  <c r="W78" i="23"/>
  <c r="V78" i="23"/>
  <c r="Y78" i="23"/>
  <c r="U78" i="23"/>
  <c r="S78" i="23"/>
  <c r="H123" i="23"/>
  <c r="Y55" i="23"/>
  <c r="H124" i="23"/>
  <c r="H88" i="23" l="1"/>
  <c r="H89" i="23" s="1"/>
  <c r="H122" i="23"/>
  <c r="H119" i="23" s="1"/>
  <c r="H114" i="23"/>
  <c r="H54" i="23"/>
  <c r="H127" i="23" l="1"/>
  <c r="H128" i="23" s="1"/>
  <c r="H115" i="23"/>
  <c r="D83" i="23"/>
  <c r="P110" i="23"/>
  <c r="G110" i="23"/>
  <c r="T105" i="23"/>
  <c r="T110" i="23" s="1"/>
  <c r="F94" i="23"/>
  <c r="R94" i="23" s="1"/>
  <c r="A95" i="23"/>
  <c r="P83" i="23"/>
  <c r="P121" i="23" s="1"/>
  <c r="P120" i="23"/>
  <c r="P109" i="23"/>
  <c r="P97" i="23"/>
  <c r="P91" i="23"/>
  <c r="P102" i="23" s="1"/>
  <c r="T61" i="23"/>
  <c r="T83" i="23" s="1"/>
  <c r="P39" i="23"/>
  <c r="P24" i="23"/>
  <c r="P20" i="23"/>
  <c r="P17" i="23"/>
  <c r="P11" i="23"/>
  <c r="P9" i="23"/>
  <c r="P108" i="23" l="1"/>
  <c r="P107" i="23" s="1"/>
  <c r="P112" i="23" s="1"/>
  <c r="U94" i="23"/>
  <c r="Y94" i="23"/>
  <c r="P124" i="23"/>
  <c r="P123" i="23"/>
  <c r="P84" i="23"/>
  <c r="P80" i="23" s="1"/>
  <c r="P16" i="23"/>
  <c r="P53" i="23" s="1"/>
  <c r="P114" i="23" l="1"/>
  <c r="P115" i="23" s="1"/>
  <c r="P122" i="23"/>
  <c r="P119" i="23" s="1"/>
  <c r="F117" i="23"/>
  <c r="F110" i="23"/>
  <c r="F105" i="23"/>
  <c r="Y105" i="23" s="1"/>
  <c r="F103" i="23"/>
  <c r="Z103" i="23" s="1"/>
  <c r="F101" i="23"/>
  <c r="F100" i="23"/>
  <c r="F99" i="23"/>
  <c r="F98" i="23"/>
  <c r="F96" i="23"/>
  <c r="F95" i="23"/>
  <c r="F93" i="23"/>
  <c r="F92" i="23"/>
  <c r="F85" i="23"/>
  <c r="F83" i="23"/>
  <c r="Z83" i="23" s="1"/>
  <c r="F82" i="23"/>
  <c r="F77" i="23"/>
  <c r="F74" i="23"/>
  <c r="Z74" i="23" s="1"/>
  <c r="F73" i="23"/>
  <c r="Z73" i="23" s="1"/>
  <c r="F72" i="23"/>
  <c r="Z72" i="23" s="1"/>
  <c r="F66" i="23"/>
  <c r="F65" i="23"/>
  <c r="F61" i="23"/>
  <c r="Z61" i="23" s="1"/>
  <c r="F52" i="23"/>
  <c r="S52" i="23" s="1"/>
  <c r="F51" i="23"/>
  <c r="S51" i="23" s="1"/>
  <c r="F50" i="23"/>
  <c r="F49" i="23"/>
  <c r="F48" i="23"/>
  <c r="F47" i="23"/>
  <c r="F46" i="23"/>
  <c r="F45" i="23"/>
  <c r="F43" i="23"/>
  <c r="F42" i="23"/>
  <c r="F41" i="23"/>
  <c r="F40" i="23"/>
  <c r="F38" i="23"/>
  <c r="F37" i="23"/>
  <c r="F36" i="23"/>
  <c r="F35" i="23"/>
  <c r="S35" i="23" s="1"/>
  <c r="F34" i="23"/>
  <c r="F33" i="23"/>
  <c r="S33" i="23" s="1"/>
  <c r="F32" i="23"/>
  <c r="S32" i="23" s="1"/>
  <c r="F31" i="23"/>
  <c r="F30" i="23"/>
  <c r="F29" i="23"/>
  <c r="F28" i="23"/>
  <c r="F27" i="23"/>
  <c r="F26" i="23"/>
  <c r="F25" i="23"/>
  <c r="F23" i="23"/>
  <c r="Z23" i="23" s="1"/>
  <c r="F22" i="23"/>
  <c r="F21" i="23"/>
  <c r="F19" i="23"/>
  <c r="F18" i="23"/>
  <c r="F15" i="23"/>
  <c r="S15" i="23" s="1"/>
  <c r="F14" i="23"/>
  <c r="F13" i="23"/>
  <c r="F12" i="23"/>
  <c r="S12" i="23" s="1"/>
  <c r="F10" i="23"/>
  <c r="Z10" i="23" s="1"/>
  <c r="E110" i="23"/>
  <c r="X9" i="23"/>
  <c r="Z48" i="23" l="1"/>
  <c r="S48" i="23"/>
  <c r="S66" i="23"/>
  <c r="W66" i="23"/>
  <c r="U66" i="23"/>
  <c r="V66" i="23"/>
  <c r="Y82" i="23"/>
  <c r="Z82" i="23"/>
  <c r="S96" i="23"/>
  <c r="W96" i="23"/>
  <c r="S99" i="23"/>
  <c r="Z99" i="23"/>
  <c r="V98" i="23"/>
  <c r="W98" i="23"/>
  <c r="S98" i="23"/>
  <c r="R66" i="23"/>
  <c r="Y61" i="23"/>
  <c r="W61" i="23"/>
  <c r="P88" i="23"/>
  <c r="P89" i="23" s="1"/>
  <c r="P54" i="23"/>
  <c r="Z31" i="23"/>
  <c r="S31" i="23"/>
  <c r="V105" i="23"/>
  <c r="W105" i="23"/>
  <c r="S105" i="23"/>
  <c r="R105" i="23"/>
  <c r="U105" i="23"/>
  <c r="V110" i="23"/>
  <c r="W110" i="23"/>
  <c r="S110" i="23"/>
  <c r="P127" i="23"/>
  <c r="P128" i="23" s="1"/>
  <c r="Y83" i="23"/>
  <c r="R83" i="23"/>
  <c r="S83" i="23"/>
  <c r="W83" i="23"/>
  <c r="V83" i="23"/>
  <c r="S13" i="23"/>
  <c r="Z13" i="23"/>
  <c r="S77" i="23"/>
  <c r="S61" i="23"/>
  <c r="R61" i="23"/>
  <c r="U61" i="23"/>
  <c r="V61" i="23"/>
  <c r="Y23" i="23" l="1"/>
  <c r="X121" i="23"/>
  <c r="T121" i="23"/>
  <c r="Q121" i="23"/>
  <c r="G121" i="23"/>
  <c r="F121" i="23" s="1"/>
  <c r="Z121" i="23" s="1"/>
  <c r="E121" i="23"/>
  <c r="D121" i="23"/>
  <c r="X120" i="23"/>
  <c r="T120" i="23"/>
  <c r="Q120" i="23"/>
  <c r="G120" i="23"/>
  <c r="E120" i="23"/>
  <c r="D120" i="23"/>
  <c r="Y110" i="23"/>
  <c r="X109" i="23"/>
  <c r="X108" i="23" s="1"/>
  <c r="X107" i="23" s="1"/>
  <c r="Q109" i="23"/>
  <c r="Q108" i="23" s="1"/>
  <c r="Q107" i="23" s="1"/>
  <c r="G109" i="23"/>
  <c r="E109" i="23"/>
  <c r="E108" i="23" s="1"/>
  <c r="E107" i="23" s="1"/>
  <c r="D109" i="23"/>
  <c r="T103" i="23"/>
  <c r="T109" i="23" s="1"/>
  <c r="T108" i="23" s="1"/>
  <c r="T107" i="23" s="1"/>
  <c r="W103" i="23"/>
  <c r="Z101" i="23"/>
  <c r="R99" i="23"/>
  <c r="R98" i="23"/>
  <c r="X97" i="23"/>
  <c r="Q97" i="23"/>
  <c r="G97" i="23"/>
  <c r="F97" i="23" s="1"/>
  <c r="E97" i="23"/>
  <c r="D97" i="23"/>
  <c r="Y96" i="23"/>
  <c r="A96" i="23"/>
  <c r="A97" i="23" s="1"/>
  <c r="R95" i="23"/>
  <c r="Y93" i="23"/>
  <c r="T91" i="23"/>
  <c r="T102" i="23" s="1"/>
  <c r="W92" i="23"/>
  <c r="X91" i="23"/>
  <c r="X102" i="23" s="1"/>
  <c r="Q91" i="23"/>
  <c r="Q102" i="23" s="1"/>
  <c r="G91" i="23"/>
  <c r="G102" i="23" s="1"/>
  <c r="E91" i="23"/>
  <c r="E102" i="23" s="1"/>
  <c r="T142" i="23" s="1"/>
  <c r="D91" i="23"/>
  <c r="X85" i="23"/>
  <c r="U83" i="23"/>
  <c r="U82" i="23"/>
  <c r="T77" i="23"/>
  <c r="V77" i="23" s="1"/>
  <c r="W77" i="23"/>
  <c r="T74" i="23"/>
  <c r="T73" i="23"/>
  <c r="W73" i="23"/>
  <c r="T72" i="23"/>
  <c r="Y72" i="23"/>
  <c r="X71" i="23"/>
  <c r="X86" i="23" s="1"/>
  <c r="Q71" i="23"/>
  <c r="Q86" i="23" s="1"/>
  <c r="Q84" i="23" s="1"/>
  <c r="G71" i="23"/>
  <c r="G86" i="23" s="1"/>
  <c r="G84" i="23" s="1"/>
  <c r="D71" i="23"/>
  <c r="D86" i="23" s="1"/>
  <c r="D124" i="23" s="1"/>
  <c r="T65" i="23"/>
  <c r="W65" i="23"/>
  <c r="T59" i="23"/>
  <c r="T85" i="23" s="1"/>
  <c r="W59" i="23"/>
  <c r="AE53" i="23"/>
  <c r="W52" i="23"/>
  <c r="Y51" i="23"/>
  <c r="W50" i="23"/>
  <c r="Y48" i="23"/>
  <c r="W46" i="23"/>
  <c r="A46" i="23"/>
  <c r="A47" i="23" s="1"/>
  <c r="A48" i="23" s="1"/>
  <c r="A49" i="23" s="1"/>
  <c r="A50" i="23" s="1"/>
  <c r="A51" i="23" s="1"/>
  <c r="A52" i="23" s="1"/>
  <c r="Y45" i="23"/>
  <c r="Y42" i="23"/>
  <c r="S41" i="23"/>
  <c r="Q39" i="23"/>
  <c r="G39" i="23"/>
  <c r="F39" i="23" s="1"/>
  <c r="E39" i="23"/>
  <c r="T39" i="23" s="1"/>
  <c r="D39" i="23"/>
  <c r="W38" i="23"/>
  <c r="Z35" i="23"/>
  <c r="W34" i="23"/>
  <c r="Y33" i="23"/>
  <c r="Y32" i="23"/>
  <c r="R31" i="23"/>
  <c r="A31" i="23"/>
  <c r="A32" i="23" s="1"/>
  <c r="A33" i="23" s="1"/>
  <c r="A34" i="23" s="1"/>
  <c r="A35" i="23" s="1"/>
  <c r="A36" i="23" s="1"/>
  <c r="A37" i="23" s="1"/>
  <c r="A38" i="23" s="1"/>
  <c r="A39" i="23" s="1"/>
  <c r="W29" i="23"/>
  <c r="W28" i="23"/>
  <c r="D27" i="23"/>
  <c r="Y26" i="23"/>
  <c r="D26" i="23"/>
  <c r="Y25" i="23"/>
  <c r="D25" i="23"/>
  <c r="AA24" i="23"/>
  <c r="X24" i="23"/>
  <c r="Q24" i="23"/>
  <c r="G24" i="23"/>
  <c r="F24" i="23" s="1"/>
  <c r="Y21" i="23"/>
  <c r="X20" i="23"/>
  <c r="Q20" i="23"/>
  <c r="G20" i="23"/>
  <c r="F20" i="23" s="1"/>
  <c r="E20" i="23"/>
  <c r="T20" i="23" s="1"/>
  <c r="D20" i="23"/>
  <c r="W19" i="23"/>
  <c r="AA18" i="23"/>
  <c r="S18" i="23"/>
  <c r="X17" i="23"/>
  <c r="Q17" i="23"/>
  <c r="G17" i="23"/>
  <c r="F17" i="23" s="1"/>
  <c r="E17" i="23"/>
  <c r="T17" i="23" s="1"/>
  <c r="D17" i="23"/>
  <c r="W13" i="23"/>
  <c r="R12" i="23"/>
  <c r="X11" i="23"/>
  <c r="Q11" i="23"/>
  <c r="G11" i="23"/>
  <c r="E11" i="23"/>
  <c r="T11" i="23" s="1"/>
  <c r="D11" i="23"/>
  <c r="AC10" i="23"/>
  <c r="AD10" i="23" s="1"/>
  <c r="A10" i="23"/>
  <c r="Q9" i="23"/>
  <c r="G9" i="23"/>
  <c r="F9" i="23" s="1"/>
  <c r="E9" i="23"/>
  <c r="T9" i="23" s="1"/>
  <c r="D9" i="23"/>
  <c r="Z8" i="23"/>
  <c r="Y8" i="23"/>
  <c r="AD7" i="23"/>
  <c r="AC7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N5" i="23" l="1"/>
  <c r="P5" i="23" s="1"/>
  <c r="O5" i="23"/>
  <c r="R5" i="23"/>
  <c r="S5" i="23" s="1"/>
  <c r="T5" i="23" s="1"/>
  <c r="U5" i="23" s="1"/>
  <c r="V5" i="23" s="1"/>
  <c r="T144" i="23"/>
  <c r="D108" i="23"/>
  <c r="D107" i="23" s="1"/>
  <c r="D123" i="23"/>
  <c r="F11" i="23"/>
  <c r="Z11" i="23" s="1"/>
  <c r="D102" i="23"/>
  <c r="F120" i="23"/>
  <c r="R120" i="23" s="1"/>
  <c r="T112" i="23"/>
  <c r="Q112" i="23"/>
  <c r="W121" i="23"/>
  <c r="V121" i="23"/>
  <c r="S121" i="23"/>
  <c r="E112" i="23"/>
  <c r="G108" i="23"/>
  <c r="G107" i="23" s="1"/>
  <c r="G112" i="23" s="1"/>
  <c r="F112" i="23" s="1"/>
  <c r="F109" i="23"/>
  <c r="G124" i="23"/>
  <c r="F124" i="23" s="1"/>
  <c r="F71" i="23"/>
  <c r="Y71" i="23" s="1"/>
  <c r="E123" i="23"/>
  <c r="F91" i="23"/>
  <c r="U91" i="23" s="1"/>
  <c r="X124" i="23"/>
  <c r="Q80" i="23"/>
  <c r="R23" i="23"/>
  <c r="E124" i="23"/>
  <c r="W37" i="23"/>
  <c r="Z37" i="23"/>
  <c r="U23" i="23"/>
  <c r="U36" i="23"/>
  <c r="U47" i="23"/>
  <c r="U48" i="23"/>
  <c r="W48" i="23"/>
  <c r="V50" i="23"/>
  <c r="Y52" i="23"/>
  <c r="D122" i="23"/>
  <c r="D119" i="23" s="1"/>
  <c r="Y50" i="23"/>
  <c r="R20" i="23"/>
  <c r="V40" i="23"/>
  <c r="U43" i="23"/>
  <c r="V100" i="23"/>
  <c r="V14" i="23"/>
  <c r="V25" i="23"/>
  <c r="V27" i="23"/>
  <c r="S50" i="23"/>
  <c r="U52" i="23"/>
  <c r="U49" i="23"/>
  <c r="T123" i="23"/>
  <c r="Q16" i="23"/>
  <c r="Q53" i="23" s="1"/>
  <c r="Y34" i="23"/>
  <c r="U35" i="23"/>
  <c r="Y31" i="23"/>
  <c r="R34" i="23"/>
  <c r="W35" i="23"/>
  <c r="Y41" i="23"/>
  <c r="S59" i="23"/>
  <c r="U73" i="23"/>
  <c r="Y95" i="23"/>
  <c r="W31" i="23"/>
  <c r="W41" i="23"/>
  <c r="V7" i="23"/>
  <c r="X16" i="23"/>
  <c r="X53" i="23" s="1"/>
  <c r="S34" i="23"/>
  <c r="V73" i="23"/>
  <c r="U95" i="23"/>
  <c r="V13" i="23"/>
  <c r="V34" i="23"/>
  <c r="Z59" i="23"/>
  <c r="U96" i="23"/>
  <c r="V10" i="23"/>
  <c r="U15" i="23"/>
  <c r="D16" i="23"/>
  <c r="AB24" i="23"/>
  <c r="Z25" i="23"/>
  <c r="W32" i="23"/>
  <c r="R48" i="23"/>
  <c r="R50" i="23"/>
  <c r="Y99" i="23"/>
  <c r="U110" i="23"/>
  <c r="S19" i="23"/>
  <c r="U22" i="23"/>
  <c r="W27" i="23"/>
  <c r="R33" i="23"/>
  <c r="S45" i="23"/>
  <c r="V19" i="23"/>
  <c r="AC27" i="23"/>
  <c r="V33" i="23"/>
  <c r="V45" i="23"/>
  <c r="W100" i="23"/>
  <c r="Y103" i="23"/>
  <c r="W18" i="23"/>
  <c r="Y19" i="23"/>
  <c r="S26" i="23"/>
  <c r="W33" i="23"/>
  <c r="Z45" i="23"/>
  <c r="W14" i="23"/>
  <c r="G16" i="23"/>
  <c r="G53" i="23" s="1"/>
  <c r="Y18" i="23"/>
  <c r="Z19" i="23"/>
  <c r="Y20" i="23"/>
  <c r="Z26" i="23"/>
  <c r="V32" i="23"/>
  <c r="Z34" i="23"/>
  <c r="AA34" i="23" s="1"/>
  <c r="G123" i="23"/>
  <c r="F123" i="23" s="1"/>
  <c r="V99" i="23"/>
  <c r="R110" i="23"/>
  <c r="V39" i="23"/>
  <c r="S39" i="23"/>
  <c r="Z39" i="23"/>
  <c r="S29" i="23"/>
  <c r="S21" i="23"/>
  <c r="W25" i="23"/>
  <c r="U28" i="23"/>
  <c r="U50" i="23"/>
  <c r="V59" i="23"/>
  <c r="Y65" i="23"/>
  <c r="T97" i="23"/>
  <c r="V97" i="23" s="1"/>
  <c r="Y12" i="23"/>
  <c r="Y15" i="23"/>
  <c r="S20" i="23"/>
  <c r="V21" i="23"/>
  <c r="R25" i="23"/>
  <c r="E24" i="23"/>
  <c r="T24" i="23" s="1"/>
  <c r="V28" i="23"/>
  <c r="U29" i="23"/>
  <c r="W43" i="23"/>
  <c r="U13" i="23"/>
  <c r="Z15" i="23"/>
  <c r="R19" i="23"/>
  <c r="W20" i="23"/>
  <c r="Z21" i="23"/>
  <c r="S25" i="23"/>
  <c r="Y29" i="23"/>
  <c r="U31" i="23"/>
  <c r="R32" i="23"/>
  <c r="U33" i="23"/>
  <c r="V36" i="23"/>
  <c r="Y37" i="23"/>
  <c r="Z42" i="23"/>
  <c r="U46" i="23"/>
  <c r="Z50" i="23"/>
  <c r="T71" i="23"/>
  <c r="R85" i="23"/>
  <c r="Y97" i="23"/>
  <c r="X112" i="23"/>
  <c r="S103" i="23"/>
  <c r="U121" i="23"/>
  <c r="Z20" i="23"/>
  <c r="R29" i="23"/>
  <c r="AC29" i="23"/>
  <c r="U32" i="23"/>
  <c r="V35" i="23"/>
  <c r="R37" i="23"/>
  <c r="S43" i="23"/>
  <c r="U51" i="23"/>
  <c r="V103" i="23"/>
  <c r="W22" i="23"/>
  <c r="S37" i="23"/>
  <c r="Y38" i="23"/>
  <c r="W40" i="23"/>
  <c r="V51" i="23"/>
  <c r="U59" i="23"/>
  <c r="E80" i="23"/>
  <c r="E16" i="23"/>
  <c r="T16" i="23" s="1"/>
  <c r="Z29" i="23"/>
  <c r="R15" i="23"/>
  <c r="S42" i="23"/>
  <c r="U45" i="23"/>
  <c r="W9" i="23"/>
  <c r="U12" i="23"/>
  <c r="V29" i="23"/>
  <c r="V37" i="23"/>
  <c r="V43" i="23"/>
  <c r="W51" i="23"/>
  <c r="W10" i="23"/>
  <c r="Z32" i="23"/>
  <c r="U37" i="23"/>
  <c r="R41" i="23"/>
  <c r="V42" i="23"/>
  <c r="V47" i="23"/>
  <c r="S73" i="23"/>
  <c r="U93" i="23"/>
  <c r="R103" i="23"/>
  <c r="U9" i="23"/>
  <c r="Y10" i="23"/>
  <c r="Y22" i="23"/>
  <c r="Z30" i="23"/>
  <c r="AA30" i="23" s="1"/>
  <c r="S30" i="23"/>
  <c r="Y30" i="23"/>
  <c r="R30" i="23"/>
  <c r="Y40" i="23"/>
  <c r="U42" i="23"/>
  <c r="Y46" i="23"/>
  <c r="Z49" i="23"/>
  <c r="R9" i="23"/>
  <c r="S10" i="23"/>
  <c r="Z14" i="23"/>
  <c r="S14" i="23"/>
  <c r="Y14" i="23"/>
  <c r="R14" i="23"/>
  <c r="Y36" i="23"/>
  <c r="U38" i="23"/>
  <c r="Y47" i="23"/>
  <c r="Z65" i="23"/>
  <c r="S65" i="23"/>
  <c r="V65" i="23"/>
  <c r="U65" i="23"/>
  <c r="W72" i="23"/>
  <c r="Q123" i="23"/>
  <c r="R7" i="23"/>
  <c r="Y7" i="23"/>
  <c r="S9" i="23"/>
  <c r="Y9" i="23"/>
  <c r="R13" i="23"/>
  <c r="V18" i="23"/>
  <c r="AB18" i="23"/>
  <c r="U18" i="23"/>
  <c r="Z18" i="23"/>
  <c r="U19" i="23"/>
  <c r="U21" i="23"/>
  <c r="Z28" i="23"/>
  <c r="S28" i="23"/>
  <c r="Y28" i="23"/>
  <c r="V30" i="23"/>
  <c r="U34" i="23"/>
  <c r="R36" i="23"/>
  <c r="Z36" i="23"/>
  <c r="V38" i="23"/>
  <c r="U40" i="23"/>
  <c r="Y43" i="23"/>
  <c r="R47" i="23"/>
  <c r="Z47" i="23"/>
  <c r="V49" i="23"/>
  <c r="R65" i="23"/>
  <c r="U74" i="23"/>
  <c r="Y74" i="23"/>
  <c r="R74" i="23"/>
  <c r="V74" i="23"/>
  <c r="W74" i="23"/>
  <c r="Z46" i="23"/>
  <c r="AA46" i="23" s="1"/>
  <c r="S46" i="23"/>
  <c r="Y77" i="23"/>
  <c r="U77" i="23"/>
  <c r="W7" i="23"/>
  <c r="W12" i="23"/>
  <c r="V12" i="23"/>
  <c r="V20" i="23"/>
  <c r="S22" i="23"/>
  <c r="Y24" i="23"/>
  <c r="S24" i="23"/>
  <c r="R24" i="23"/>
  <c r="Z27" i="23"/>
  <c r="AA27" i="23" s="1"/>
  <c r="S27" i="23"/>
  <c r="Y27" i="23"/>
  <c r="R27" i="23"/>
  <c r="U30" i="23"/>
  <c r="R39" i="23"/>
  <c r="W39" i="23"/>
  <c r="V48" i="23"/>
  <c r="S7" i="23"/>
  <c r="Z7" i="23"/>
  <c r="Z9" i="23"/>
  <c r="U10" i="23"/>
  <c r="U14" i="23"/>
  <c r="R18" i="23"/>
  <c r="V22" i="23"/>
  <c r="Z24" i="23"/>
  <c r="U27" i="23"/>
  <c r="R28" i="23"/>
  <c r="W30" i="23"/>
  <c r="V31" i="23"/>
  <c r="Z33" i="23"/>
  <c r="S36" i="23"/>
  <c r="Y39" i="23"/>
  <c r="R43" i="23"/>
  <c r="Z43" i="23"/>
  <c r="V46" i="23"/>
  <c r="S47" i="23"/>
  <c r="W49" i="23"/>
  <c r="S74" i="23"/>
  <c r="D84" i="23"/>
  <c r="D80" i="23" s="1"/>
  <c r="X123" i="23"/>
  <c r="X84" i="23"/>
  <c r="X80" i="23" s="1"/>
  <c r="Y92" i="23"/>
  <c r="R92" i="23"/>
  <c r="U92" i="23"/>
  <c r="Z92" i="23"/>
  <c r="S92" i="23"/>
  <c r="V92" i="23"/>
  <c r="R117" i="23"/>
  <c r="Z117" i="23"/>
  <c r="U117" i="23"/>
  <c r="Y117" i="23"/>
  <c r="Z38" i="23"/>
  <c r="S38" i="23"/>
  <c r="Y49" i="23"/>
  <c r="S72" i="23"/>
  <c r="V72" i="23"/>
  <c r="R72" i="23"/>
  <c r="W97" i="23"/>
  <c r="Z97" i="23"/>
  <c r="R97" i="23"/>
  <c r="Z98" i="23"/>
  <c r="U98" i="23"/>
  <c r="Y98" i="23"/>
  <c r="U101" i="23"/>
  <c r="Y101" i="23"/>
  <c r="R101" i="23"/>
  <c r="V101" i="23"/>
  <c r="W101" i="23"/>
  <c r="V9" i="23"/>
  <c r="R38" i="23"/>
  <c r="R49" i="23"/>
  <c r="U85" i="23"/>
  <c r="S101" i="23"/>
  <c r="R121" i="23"/>
  <c r="Y121" i="23"/>
  <c r="U7" i="23"/>
  <c r="Z40" i="23"/>
  <c r="AA40" i="23" s="1"/>
  <c r="S40" i="23"/>
  <c r="R10" i="23"/>
  <c r="Z12" i="23"/>
  <c r="Y13" i="23"/>
  <c r="W15" i="23"/>
  <c r="V15" i="23"/>
  <c r="R22" i="23"/>
  <c r="Z22" i="23"/>
  <c r="D24" i="23"/>
  <c r="U25" i="23"/>
  <c r="W36" i="23"/>
  <c r="U39" i="23"/>
  <c r="R40" i="23"/>
  <c r="V41" i="23"/>
  <c r="U41" i="23"/>
  <c r="Z41" i="23"/>
  <c r="AA41" i="23" s="1"/>
  <c r="R46" i="23"/>
  <c r="W47" i="23"/>
  <c r="S49" i="23"/>
  <c r="Y66" i="23"/>
  <c r="Z66" i="23"/>
  <c r="U72" i="23"/>
  <c r="R77" i="23"/>
  <c r="Z93" i="23"/>
  <c r="R93" i="23"/>
  <c r="S97" i="23"/>
  <c r="U20" i="23"/>
  <c r="W21" i="23"/>
  <c r="W26" i="23"/>
  <c r="Y35" i="23"/>
  <c r="W42" i="23"/>
  <c r="W45" i="23"/>
  <c r="R52" i="23"/>
  <c r="V52" i="23"/>
  <c r="V95" i="23"/>
  <c r="Z96" i="23"/>
  <c r="R96" i="23"/>
  <c r="V96" i="23"/>
  <c r="Y100" i="23"/>
  <c r="R100" i="23"/>
  <c r="U100" i="23"/>
  <c r="Z100" i="23"/>
  <c r="S100" i="23"/>
  <c r="R21" i="23"/>
  <c r="R26" i="23"/>
  <c r="R35" i="23"/>
  <c r="R42" i="23"/>
  <c r="R45" i="23"/>
  <c r="W99" i="23"/>
  <c r="U99" i="23"/>
  <c r="R51" i="23"/>
  <c r="R59" i="23"/>
  <c r="Y59" i="23"/>
  <c r="R73" i="23"/>
  <c r="Y73" i="23"/>
  <c r="W95" i="23"/>
  <c r="U103" i="23"/>
  <c r="S95" i="23"/>
  <c r="Z95" i="23"/>
  <c r="D112" i="23" l="1"/>
  <c r="E53" i="23"/>
  <c r="T140" i="23" s="1"/>
  <c r="T53" i="23"/>
  <c r="R11" i="23"/>
  <c r="V11" i="23"/>
  <c r="W11" i="23"/>
  <c r="S11" i="23"/>
  <c r="Y11" i="23"/>
  <c r="V109" i="23"/>
  <c r="Z109" i="23"/>
  <c r="D53" i="23"/>
  <c r="D54" i="23" s="1"/>
  <c r="U120" i="23"/>
  <c r="Y120" i="23"/>
  <c r="T86" i="23"/>
  <c r="T84" i="23" s="1"/>
  <c r="T80" i="23" s="1"/>
  <c r="Q88" i="23"/>
  <c r="F102" i="23"/>
  <c r="Y102" i="23" s="1"/>
  <c r="W109" i="23"/>
  <c r="Z91" i="23"/>
  <c r="W91" i="23"/>
  <c r="S91" i="23"/>
  <c r="X122" i="23"/>
  <c r="X119" i="23" s="1"/>
  <c r="Z71" i="23"/>
  <c r="U24" i="23"/>
  <c r="F84" i="23"/>
  <c r="F86" i="23"/>
  <c r="S86" i="23" s="1"/>
  <c r="E122" i="23"/>
  <c r="E119" i="23" s="1"/>
  <c r="F107" i="23"/>
  <c r="F108" i="23"/>
  <c r="X5" i="23"/>
  <c r="Y5" i="23" s="1"/>
  <c r="Z5" i="23" s="1"/>
  <c r="V91" i="23"/>
  <c r="F16" i="23"/>
  <c r="Y16" i="23" s="1"/>
  <c r="Q124" i="23"/>
  <c r="Q122" i="23" s="1"/>
  <c r="Q119" i="23" s="1"/>
  <c r="U97" i="23"/>
  <c r="W71" i="23"/>
  <c r="S71" i="23"/>
  <c r="AC51" i="23"/>
  <c r="X54" i="23"/>
  <c r="X115" i="23" s="1"/>
  <c r="R71" i="23"/>
  <c r="Y91" i="23"/>
  <c r="R91" i="23"/>
  <c r="U11" i="23"/>
  <c r="AB53" i="23"/>
  <c r="W24" i="23"/>
  <c r="U109" i="23"/>
  <c r="R109" i="23"/>
  <c r="S109" i="23"/>
  <c r="V24" i="23"/>
  <c r="Y109" i="23"/>
  <c r="V71" i="23"/>
  <c r="U71" i="23"/>
  <c r="V85" i="23"/>
  <c r="Q114" i="23"/>
  <c r="Q115" i="23" s="1"/>
  <c r="S85" i="23"/>
  <c r="X114" i="23"/>
  <c r="Y85" i="23"/>
  <c r="W85" i="23"/>
  <c r="Z85" i="23"/>
  <c r="Q54" i="23"/>
  <c r="U123" i="23"/>
  <c r="R123" i="23"/>
  <c r="V123" i="23"/>
  <c r="W123" i="23"/>
  <c r="Z123" i="23"/>
  <c r="Y123" i="23"/>
  <c r="S123" i="23"/>
  <c r="Y124" i="23"/>
  <c r="Z124" i="23"/>
  <c r="W124" i="23"/>
  <c r="V26" i="23"/>
  <c r="U26" i="23"/>
  <c r="X88" i="23"/>
  <c r="G122" i="23"/>
  <c r="G119" i="23" s="1"/>
  <c r="F119" i="23" s="1"/>
  <c r="Z17" i="23"/>
  <c r="Y17" i="23"/>
  <c r="S17" i="23"/>
  <c r="W17" i="23"/>
  <c r="R17" i="23"/>
  <c r="U17" i="23"/>
  <c r="V17" i="23"/>
  <c r="T143" i="23"/>
  <c r="Q89" i="23" l="1"/>
  <c r="T124" i="23"/>
  <c r="T122" i="23" s="1"/>
  <c r="T119" i="23" s="1"/>
  <c r="D114" i="23"/>
  <c r="Y108" i="23"/>
  <c r="Z108" i="23"/>
  <c r="D88" i="23"/>
  <c r="D89" i="23" s="1"/>
  <c r="Y107" i="23"/>
  <c r="Z107" i="23"/>
  <c r="F122" i="23"/>
  <c r="Z102" i="23"/>
  <c r="S102" i="23"/>
  <c r="V102" i="23"/>
  <c r="U102" i="23"/>
  <c r="S112" i="23"/>
  <c r="G80" i="23"/>
  <c r="F80" i="23" s="1"/>
  <c r="R102" i="23"/>
  <c r="V108" i="23"/>
  <c r="W102" i="23"/>
  <c r="U108" i="23"/>
  <c r="X127" i="23"/>
  <c r="AB127" i="23" s="1"/>
  <c r="R108" i="23"/>
  <c r="W108" i="23"/>
  <c r="U107" i="23"/>
  <c r="S108" i="23"/>
  <c r="U86" i="23"/>
  <c r="R86" i="23"/>
  <c r="V86" i="23"/>
  <c r="U16" i="23"/>
  <c r="S124" i="23"/>
  <c r="R107" i="23"/>
  <c r="W107" i="23"/>
  <c r="W86" i="23"/>
  <c r="Z86" i="23"/>
  <c r="Y86" i="23"/>
  <c r="V107" i="23"/>
  <c r="S107" i="23"/>
  <c r="Z16" i="23"/>
  <c r="V16" i="23"/>
  <c r="E88" i="23"/>
  <c r="E89" i="23" s="1"/>
  <c r="S16" i="23"/>
  <c r="W16" i="23"/>
  <c r="R16" i="23"/>
  <c r="F53" i="23"/>
  <c r="W53" i="23" s="1"/>
  <c r="R124" i="23"/>
  <c r="D127" i="23"/>
  <c r="D128" i="23" s="1"/>
  <c r="D115" i="23"/>
  <c r="Q127" i="23"/>
  <c r="Q128" i="23" s="1"/>
  <c r="Q137" i="23" s="1"/>
  <c r="X89" i="23"/>
  <c r="X128" i="23" s="1"/>
  <c r="G114" i="23"/>
  <c r="F114" i="23" s="1"/>
  <c r="AB112" i="23"/>
  <c r="G54" i="23"/>
  <c r="T114" i="23"/>
  <c r="T88" i="23"/>
  <c r="T89" i="23" s="1"/>
  <c r="T54" i="23"/>
  <c r="T145" i="23"/>
  <c r="T141" i="23"/>
  <c r="E114" i="23"/>
  <c r="E54" i="23"/>
  <c r="U84" i="23"/>
  <c r="R84" i="23"/>
  <c r="V84" i="23"/>
  <c r="S84" i="23"/>
  <c r="W84" i="23"/>
  <c r="Y84" i="23"/>
  <c r="Z84" i="23"/>
  <c r="AB88" i="23"/>
  <c r="U124" i="23" l="1"/>
  <c r="V124" i="23"/>
  <c r="R53" i="23"/>
  <c r="G88" i="23"/>
  <c r="F88" i="23" s="1"/>
  <c r="D137" i="23"/>
  <c r="W112" i="23"/>
  <c r="R112" i="23"/>
  <c r="U112" i="23"/>
  <c r="Y112" i="23"/>
  <c r="Z112" i="23"/>
  <c r="V112" i="23"/>
  <c r="U53" i="23"/>
  <c r="Z53" i="23"/>
  <c r="AB51" i="23"/>
  <c r="AD51" i="23" s="1"/>
  <c r="V53" i="23"/>
  <c r="S53" i="23"/>
  <c r="F54" i="23"/>
  <c r="S54" i="23" s="1"/>
  <c r="Y53" i="23"/>
  <c r="E127" i="23"/>
  <c r="E137" i="23" s="1"/>
  <c r="E115" i="23"/>
  <c r="G115" i="23"/>
  <c r="F115" i="23" s="1"/>
  <c r="V114" i="23"/>
  <c r="T115" i="23"/>
  <c r="T127" i="23"/>
  <c r="T128" i="23" s="1"/>
  <c r="W114" i="23"/>
  <c r="G127" i="23"/>
  <c r="F127" i="23" s="1"/>
  <c r="U80" i="23"/>
  <c r="R80" i="23"/>
  <c r="V80" i="23"/>
  <c r="Z80" i="23"/>
  <c r="Y80" i="23"/>
  <c r="W80" i="23"/>
  <c r="S80" i="23"/>
  <c r="W122" i="23"/>
  <c r="Z122" i="23"/>
  <c r="R122" i="23"/>
  <c r="Y122" i="23"/>
  <c r="S122" i="23"/>
  <c r="V122" i="23"/>
  <c r="U122" i="23"/>
  <c r="G89" i="23" l="1"/>
  <c r="F89" i="23" s="1"/>
  <c r="U89" i="23" s="1"/>
  <c r="E139" i="23"/>
  <c r="Z54" i="23"/>
  <c r="E128" i="23"/>
  <c r="Y54" i="23"/>
  <c r="V54" i="23"/>
  <c r="R54" i="23"/>
  <c r="W54" i="23"/>
  <c r="U54" i="23"/>
  <c r="R114" i="23"/>
  <c r="Y114" i="23"/>
  <c r="S114" i="23"/>
  <c r="Z114" i="23"/>
  <c r="W115" i="23"/>
  <c r="S115" i="23"/>
  <c r="R115" i="23"/>
  <c r="Z115" i="23"/>
  <c r="Y115" i="23"/>
  <c r="U114" i="23"/>
  <c r="U115" i="23"/>
  <c r="V115" i="23"/>
  <c r="Y127" i="23"/>
  <c r="G128" i="23"/>
  <c r="F128" i="23" s="1"/>
  <c r="U88" i="23"/>
  <c r="R88" i="23"/>
  <c r="V88" i="23"/>
  <c r="S88" i="23"/>
  <c r="W88" i="23"/>
  <c r="Z88" i="23"/>
  <c r="Y88" i="23"/>
  <c r="U119" i="23"/>
  <c r="R119" i="23"/>
  <c r="V119" i="23"/>
  <c r="W119" i="23"/>
  <c r="Z119" i="23"/>
  <c r="S119" i="23"/>
  <c r="Y119" i="23"/>
  <c r="R89" i="23" l="1"/>
  <c r="V89" i="23"/>
  <c r="Z89" i="23"/>
  <c r="W89" i="23"/>
  <c r="S89" i="23"/>
  <c r="Y89" i="23"/>
  <c r="F139" i="23"/>
  <c r="Z127" i="23"/>
  <c r="F137" i="23"/>
  <c r="U127" i="23"/>
  <c r="W127" i="23"/>
  <c r="S127" i="23"/>
  <c r="V127" i="23"/>
  <c r="R127" i="23"/>
  <c r="U128" i="23"/>
  <c r="Z128" i="23"/>
  <c r="V128" i="23"/>
  <c r="Y128" i="23"/>
  <c r="S128" i="23"/>
  <c r="R128" i="23"/>
  <c r="W128" i="23"/>
</calcChain>
</file>

<file path=xl/sharedStrings.xml><?xml version="1.0" encoding="utf-8"?>
<sst xmlns="http://schemas.openxmlformats.org/spreadsheetml/2006/main" count="254" uniqueCount="240">
  <si>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</si>
  <si>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</si>
  <si>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</si>
  <si>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</si>
  <si>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</si>
  <si>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</si>
  <si>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</si>
  <si>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</si>
  <si>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</si>
  <si>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</si>
  <si>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</si>
  <si>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</si>
  <si>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</si>
  <si>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</si>
  <si>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</si>
  <si>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</si>
  <si>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</si>
  <si>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</si>
  <si>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</si>
  <si>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</si>
  <si>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</si>
  <si>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</si>
  <si>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</si>
  <si>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</si>
  <si>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</si>
  <si>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</si>
  <si>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</si>
  <si>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</si>
  <si>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</si>
  <si>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</si>
  <si>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</si>
  <si>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</si>
  <si>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</si>
  <si>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</si>
  <si>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</si>
  <si>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</si>
  <si>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</si>
  <si>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</si>
  <si>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</si>
  <si>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</si>
  <si>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</si>
  <si>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</si>
  <si>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</si>
  <si>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</si>
  <si>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</si>
  <si>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</si>
  <si>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</si>
  <si>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</si>
  <si>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</si>
  <si>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</si>
  <si>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</si>
  <si>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</si>
  <si>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</si>
  <si>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</si>
  <si>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</si>
  <si>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</si>
  <si>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</si>
  <si>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</si>
  <si>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</si>
  <si>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</si>
  <si>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</si>
  <si>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</si>
  <si>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</si>
  <si>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</si>
  <si>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</si>
  <si>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</si>
  <si>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</si>
  <si>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</si>
  <si>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</si>
  <si>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</si>
  <si>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</si>
  <si>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</si>
  <si>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</si>
  <si>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</si>
  <si>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</si>
  <si>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</si>
  <si>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</si>
  <si>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</si>
  <si>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</si>
  <si>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</si>
  <si>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</si>
  <si>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</si>
  <si>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</si>
  <si>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</si>
  <si>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</si>
  <si>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</si>
  <si>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</si>
  <si>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</si>
  <si>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</si>
  <si>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</si>
  <si>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</si>
  <si>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</si>
  <si>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</si>
  <si>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</si>
  <si>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</si>
  <si>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</si>
  <si>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</si>
  <si>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</si>
  <si>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</si>
  <si>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</si>
  <si>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</si>
  <si>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</si>
  <si>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</si>
  <si>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</si>
  <si>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</si>
  <si>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</si>
  <si>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</si>
  <si>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</si>
  <si>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</si>
  <si>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</si>
  <si>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</si>
  <si>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</si>
  <si>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</si>
  <si>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</si>
  <si>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</si>
  <si>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</si>
  <si>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</si>
  <si>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</si>
  <si>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</si>
  <si>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</si>
  <si>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</si>
  <si>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</si>
  <si>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</si>
  <si>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</si>
  <si>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</si>
  <si>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</si>
  <si>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</si>
  <si>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</si>
  <si>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</si>
  <si>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</si>
  <si>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</si>
  <si>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</si>
  <si>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</si>
  <si>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</si>
  <si>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</si>
  <si>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</si>
  <si>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</si>
  <si>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</si>
  <si>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</si>
  <si>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</si>
  <si>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</si>
  <si>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</si>
  <si>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</si>
  <si>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</si>
  <si>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</si>
  <si>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</si>
  <si>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</si>
  <si>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</si>
  <si>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</si>
  <si>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</si>
  <si>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</si>
  <si>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</si>
  <si>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</si>
  <si>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</si>
  <si>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</si>
  <si>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</si>
  <si>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</si>
  <si>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</si>
  <si>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</si>
  <si>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>5.1.</t>
  </si>
  <si>
    <t>5.2.</t>
  </si>
  <si>
    <t>5.3.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</si>
  <si>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</si>
  <si>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</si>
  <si>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</si>
  <si>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</si>
  <si>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</si>
  <si>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</si>
  <si>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</si>
  <si>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</si>
  <si>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</si>
  <si>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</si>
  <si>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</si>
  <si>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</si>
  <si>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</si>
  <si>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</si>
  <si>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</si>
  <si>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</si>
  <si>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</si>
  <si>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</si>
  <si>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</si>
  <si>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</si>
  <si>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</si>
  <si>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</si>
  <si>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</si>
  <si>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</si>
  <si>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</si>
  <si>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</si>
  <si>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</si>
  <si>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Від Європейського Союзу, урядів іноземних держав, міжнародних організацій, донорських установ 
(ККД 42000000)</t>
  </si>
  <si>
    <t xml:space="preserve">ВСЬОГО ДОХОДІВ ЗАГАЛЬНОГО 
ТА СПЕЦІАЛЬНОГО ФОНДІВ
(без ПДФО "військовослужбовців" 
ККД 11010200) </t>
  </si>
  <si>
    <t xml:space="preserve">Власні доходи
(без ПДФО "військовослужбовців" 
ККД 11010200) </t>
  </si>
  <si>
    <t xml:space="preserve">ВСЬОГО ДОХОДІВ ЗАГАЛЬНОГО ФОНДУ
(без ПДФО "військовослужбовців" 
ККД 11010200) </t>
  </si>
  <si>
    <t>липень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</si>
  <si>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
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</si>
  <si>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</si>
  <si>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</si>
  <si>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</si>
  <si>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41059000</t>
  </si>
  <si>
    <t>-з державного бюджету 
(ККД 41030000)</t>
  </si>
  <si>
    <t>серпень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</si>
  <si>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</si>
  <si>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41033500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</si>
  <si>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</si>
  <si>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</si>
  <si>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</si>
  <si>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</si>
  <si>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</si>
  <si>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</si>
  <si>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</si>
  <si>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</si>
  <si>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</si>
  <si>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вересень</t>
  </si>
  <si>
    <t>Уточнений бюджет на 2024 рік</t>
  </si>
  <si>
    <t>Заступник директора департаменту - 
начальник відділу доходів бюджету</t>
  </si>
  <si>
    <t>Ірина Ларіна</t>
  </si>
  <si>
    <t>жовтень</t>
  </si>
  <si>
    <t>План на січень - жовтень 2024 року</t>
  </si>
  <si>
    <t>Відхилення надходжень до плану на січень - жовтень 2024 року</t>
  </si>
  <si>
    <t>План на січень - жовтень 2024р. (розрахунковий)</t>
  </si>
  <si>
    <t xml:space="preserve">Відхилення надходжень до плану на січень - жовтень 2024 року (розрахунковий) </t>
  </si>
  <si>
    <t>Надійшло за січень - жовтень 2023р.</t>
  </si>
  <si>
    <t>Надійшло за січень - жовтень 2024р.</t>
  </si>
  <si>
    <t>Субвенція з державного бюджету місцевим бюджетам на
забезпечення харчуванням учнів початкових класів закладів
загальної середньої освіти</t>
  </si>
  <si>
    <t>41033300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</si>
  <si>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</si>
  <si>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</si>
  <si>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</si>
  <si>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</si>
  <si>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41035600</t>
  </si>
  <si>
    <t>% виконання до бюджету на 2024р. (норма 83,3%)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</si>
  <si>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</si>
  <si>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</si>
  <si>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</si>
  <si>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</si>
  <si>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</si>
  <si>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</si>
  <si>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</si>
  <si>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</si>
  <si>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Аналіз виконання бюджету Вінницької міської територіальної громади за січень - жовтень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</si>
</sst>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9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166" fontId="38" fillId="0" borderId="2" xfId="3" applyNumberFormat="1" applyFont="1" applyFill="1" applyBorder="1" applyAlignment="1">
      <alignment vertical="center" wrapText="1"/>
    </xf>
    <xf numFmtId="166" fontId="38" fillId="0" borderId="3" xfId="3" applyNumberFormat="1" applyFont="1" applyFill="1" applyBorder="1" applyAlignment="1">
      <alignment vertical="center" wrapText="1"/>
    </xf>
    <xf numFmtId="166" fontId="38" fillId="0" borderId="4" xfId="3" applyNumberFormat="1" applyFont="1" applyFill="1" applyBorder="1" applyAlignment="1">
      <alignment vertical="center" wrapText="1"/>
    </xf>
    <xf numFmtId="0" fontId="46" fillId="0" borderId="1" xfId="1" applyFont="1" applyFill="1" applyBorder="1" applyAlignment="1">
      <alignment horizontal="left" vertical="center" wrapTex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8" fillId="0" borderId="1" xfId="3" applyNumberFormat="1" applyFont="1" applyFill="1" applyBorder="1" applyAlignment="1">
      <alignment horizontal="left" vertical="center" wrapText="1" shrinkToFi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40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  <xf numFmtId="166" fontId="41" fillId="0" borderId="4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11" fillId="0" borderId="1" xfId="3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4" fillId="0" borderId="1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8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0" fillId="0" borderId="0" xfId="1" applyNumberFormat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167" fontId="41" fillId="0" borderId="1" xfId="3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55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19" sqref="B119"/>
    </sheetView>
  </sheetViews>
  <sheetFormatPr defaultRowHeight="12.75" x14ac:dyDescent="0.2"/>
  <cols>
    <col min="1" max="1" width="12.28515625" style="19" customWidth="1"/>
    <col min="2" max="2" width="83.710937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6.28515625" style="3" customWidth="1"/>
    <col min="7" max="16" width="21.28515625" style="3" hidden="1" customWidth="1"/>
    <col min="17" max="17" width="26.85546875" style="3" customWidth="1"/>
    <col min="18" max="18" width="23.7109375" style="3" customWidth="1"/>
    <col min="19" max="19" width="14.85546875" style="3" bestFit="1" customWidth="1"/>
    <col min="20" max="20" width="26.42578125" style="3" hidden="1" customWidth="1"/>
    <col min="21" max="21" width="23" style="3" hidden="1" customWidth="1"/>
    <col min="22" max="22" width="13.7109375" style="3" hidden="1" customWidth="1"/>
    <col min="23" max="23" width="15.28515625" style="3" customWidth="1"/>
    <col min="24" max="24" width="24.140625" style="3" customWidth="1"/>
    <col min="25" max="25" width="23.5703125" style="1" customWidth="1"/>
    <col min="26" max="26" width="13.7109375" style="3" bestFit="1" customWidth="1"/>
    <col min="27" max="27" width="24.140625" style="3" hidden="1" customWidth="1"/>
    <col min="28" max="28" width="22.5703125" style="3" hidden="1" customWidth="1"/>
    <col min="29" max="29" width="15.85546875" style="3" hidden="1" customWidth="1"/>
    <col min="30" max="30" width="0" style="3" hidden="1" customWidth="1"/>
    <col min="31" max="31" width="24.140625" style="3" hidden="1" customWidth="1"/>
    <col min="32" max="32" width="9.140625" style="3"/>
    <col min="33" max="33" width="15.140625" style="3" hidden="1" customWidth="1"/>
    <col min="34" max="16384" width="9.140625" style="3"/>
  </cols>
  <sheetData>
    <row r="1" spans="1:41" ht="30" customHeight="1" x14ac:dyDescent="0.2">
      <c r="A1" s="179" t="s">
        <v>239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41" ht="18.75" x14ac:dyDescent="0.3">
      <c r="A2" s="22" t="s">
        <v>48</v>
      </c>
      <c r="B2" s="17"/>
      <c r="C2" s="1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137"/>
      <c r="X2" s="68"/>
      <c r="Y2" s="5" t="s">
        <v>13</v>
      </c>
      <c r="Z2" s="5"/>
    </row>
    <row r="3" spans="1:41" s="47" customFormat="1" ht="15" customHeight="1" x14ac:dyDescent="0.25">
      <c r="A3" s="180" t="s">
        <v>0</v>
      </c>
      <c r="B3" s="181" t="s">
        <v>1</v>
      </c>
      <c r="C3" s="181" t="s">
        <v>2</v>
      </c>
      <c r="D3" s="177" t="s">
        <v>152</v>
      </c>
      <c r="E3" s="177" t="s">
        <v>213</v>
      </c>
      <c r="F3" s="177" t="s">
        <v>222</v>
      </c>
      <c r="G3" s="177" t="s">
        <v>63</v>
      </c>
      <c r="H3" s="177" t="s">
        <v>167</v>
      </c>
      <c r="I3" s="177" t="s">
        <v>175</v>
      </c>
      <c r="J3" s="177" t="s">
        <v>180</v>
      </c>
      <c r="K3" s="177" t="s">
        <v>185</v>
      </c>
      <c r="L3" s="177" t="s">
        <v>186</v>
      </c>
      <c r="M3" s="177" t="s">
        <v>193</v>
      </c>
      <c r="N3" s="177" t="s">
        <v>200</v>
      </c>
      <c r="O3" s="177" t="s">
        <v>212</v>
      </c>
      <c r="P3" s="177" t="s">
        <v>216</v>
      </c>
      <c r="Q3" s="177" t="s">
        <v>217</v>
      </c>
      <c r="R3" s="177" t="s">
        <v>218</v>
      </c>
      <c r="S3" s="177" t="s">
        <v>3</v>
      </c>
      <c r="T3" s="177" t="s">
        <v>219</v>
      </c>
      <c r="U3" s="177" t="s">
        <v>220</v>
      </c>
      <c r="V3" s="177" t="s">
        <v>3</v>
      </c>
      <c r="W3" s="178" t="s">
        <v>230</v>
      </c>
      <c r="X3" s="177" t="s">
        <v>221</v>
      </c>
      <c r="Y3" s="177" t="s">
        <v>155</v>
      </c>
      <c r="Z3" s="177" t="s">
        <v>3</v>
      </c>
    </row>
    <row r="4" spans="1:41" s="47" customFormat="1" ht="94.5" customHeight="1" x14ac:dyDescent="0.25">
      <c r="A4" s="180"/>
      <c r="B4" s="181"/>
      <c r="C4" s="181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8"/>
      <c r="X4" s="177"/>
      <c r="Y4" s="177"/>
      <c r="Z4" s="177"/>
    </row>
    <row r="5" spans="1:41" s="51" customFormat="1" ht="20.25" x14ac:dyDescent="0.2">
      <c r="A5" s="48" t="s">
        <v>4</v>
      </c>
      <c r="B5" s="49" t="s">
        <v>5</v>
      </c>
      <c r="C5" s="49">
        <f>B5+1</f>
        <v>3</v>
      </c>
      <c r="D5" s="49">
        <f>C5+1</f>
        <v>4</v>
      </c>
      <c r="E5" s="49">
        <f t="shared" ref="E5:Z5" si="0">D5+1</f>
        <v>5</v>
      </c>
      <c r="F5" s="49">
        <f t="shared" ref="F5" si="1">E5+1</f>
        <v>6</v>
      </c>
      <c r="G5" s="49">
        <f t="shared" ref="G5" si="2">F5+1</f>
        <v>7</v>
      </c>
      <c r="H5" s="49">
        <f t="shared" ref="H5" si="3">G5+1</f>
        <v>8</v>
      </c>
      <c r="I5" s="49">
        <f t="shared" ref="I5" si="4">H5+1</f>
        <v>9</v>
      </c>
      <c r="J5" s="49">
        <f t="shared" ref="J5" si="5">I5+1</f>
        <v>10</v>
      </c>
      <c r="K5" s="49">
        <f t="shared" ref="K5" si="6">J5+1</f>
        <v>11</v>
      </c>
      <c r="L5" s="49">
        <f t="shared" ref="L5" si="7">K5+1</f>
        <v>12</v>
      </c>
      <c r="M5" s="49">
        <f t="shared" ref="M5" si="8">L5+1</f>
        <v>13</v>
      </c>
      <c r="N5" s="49">
        <f t="shared" ref="N5" si="9">M5+1</f>
        <v>14</v>
      </c>
      <c r="O5" s="49">
        <f>M5+1</f>
        <v>14</v>
      </c>
      <c r="P5" s="49">
        <f>N5+1</f>
        <v>15</v>
      </c>
      <c r="Q5" s="49">
        <v>7</v>
      </c>
      <c r="R5" s="49">
        <f t="shared" ref="R5" si="10">Q5+1</f>
        <v>8</v>
      </c>
      <c r="S5" s="49">
        <f t="shared" ref="S5" si="11">R5+1</f>
        <v>9</v>
      </c>
      <c r="T5" s="49">
        <f t="shared" ref="T5" si="12">S5+1</f>
        <v>10</v>
      </c>
      <c r="U5" s="49">
        <f t="shared" ref="U5" si="13">T5+1</f>
        <v>11</v>
      </c>
      <c r="V5" s="49">
        <f t="shared" ref="V5" si="14">U5+1</f>
        <v>12</v>
      </c>
      <c r="W5" s="49">
        <v>10</v>
      </c>
      <c r="X5" s="49">
        <f t="shared" si="0"/>
        <v>11</v>
      </c>
      <c r="Y5" s="49">
        <f t="shared" si="0"/>
        <v>12</v>
      </c>
      <c r="Z5" s="49">
        <f t="shared" si="0"/>
        <v>13</v>
      </c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</row>
    <row r="6" spans="1:41" s="52" customFormat="1" ht="26.25" customHeight="1" x14ac:dyDescent="0.2">
      <c r="A6" s="172" t="s">
        <v>6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4"/>
    </row>
    <row r="7" spans="1:41" s="56" customFormat="1" ht="32.25" customHeight="1" x14ac:dyDescent="0.25">
      <c r="A7" s="175">
        <v>1</v>
      </c>
      <c r="B7" s="61" t="s">
        <v>64</v>
      </c>
      <c r="C7" s="53" t="s">
        <v>14</v>
      </c>
      <c r="D7" s="129">
        <v>3112871.4720000001</v>
      </c>
      <c r="E7" s="129">
        <v>3397611.3130000001</v>
      </c>
      <c r="F7" s="129">
        <f>SUM(G7:P7)</f>
        <v>2710780.3059999999</v>
      </c>
      <c r="G7" s="129">
        <v>211850.85699999999</v>
      </c>
      <c r="H7" s="129">
        <v>240217.06599999999</v>
      </c>
      <c r="I7" s="129">
        <v>248941.52799999999</v>
      </c>
      <c r="J7" s="129">
        <v>265666.495</v>
      </c>
      <c r="K7" s="129">
        <v>290951.80499999999</v>
      </c>
      <c r="L7" s="129">
        <v>288772.804</v>
      </c>
      <c r="M7" s="129">
        <v>284885.51500000001</v>
      </c>
      <c r="N7" s="129">
        <v>274724.36200000002</v>
      </c>
      <c r="O7" s="129">
        <v>299886.91899999999</v>
      </c>
      <c r="P7" s="129">
        <v>304882.95500000002</v>
      </c>
      <c r="Q7" s="129">
        <v>2507406.2609999999</v>
      </c>
      <c r="R7" s="129">
        <f>F7-Q7</f>
        <v>203374.04499999993</v>
      </c>
      <c r="S7" s="115">
        <f>F7/Q7*100</f>
        <v>108.1109331249293</v>
      </c>
      <c r="T7" s="129">
        <f>E7/12*10</f>
        <v>2831342.7608333337</v>
      </c>
      <c r="U7" s="129">
        <f>F7-T7</f>
        <v>-120562.45483333385</v>
      </c>
      <c r="V7" s="115">
        <f>F7/T7*100</f>
        <v>95.741862959825838</v>
      </c>
      <c r="W7" s="115">
        <f>F7/E7*100</f>
        <v>79.784885799854877</v>
      </c>
      <c r="X7" s="129">
        <v>2872559.7490000003</v>
      </c>
      <c r="Y7" s="83">
        <f>F7-X7</f>
        <v>-161779.44300000044</v>
      </c>
      <c r="Z7" s="84">
        <f>F7/X7*100</f>
        <v>94.368108685769911</v>
      </c>
      <c r="AA7" s="54"/>
      <c r="AB7" s="54"/>
      <c r="AC7" s="54">
        <f>AA7-AB7</f>
        <v>0</v>
      </c>
      <c r="AD7" s="55" t="e">
        <f>AA7/AB7*100</f>
        <v>#DIV/0!</v>
      </c>
    </row>
    <row r="8" spans="1:41" s="60" customFormat="1" ht="98.25" hidden="1" x14ac:dyDescent="0.25">
      <c r="A8" s="175"/>
      <c r="B8" s="106" t="s">
        <v>157</v>
      </c>
      <c r="C8" s="161" t="s">
        <v>156</v>
      </c>
      <c r="D8" s="138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40"/>
      <c r="X8" s="130">
        <v>712337.31</v>
      </c>
      <c r="Y8" s="131">
        <f>D8-X8</f>
        <v>-712337.31</v>
      </c>
      <c r="Z8" s="132">
        <f>D8/X8*100</f>
        <v>0</v>
      </c>
      <c r="AA8" s="58"/>
      <c r="AB8" s="58"/>
      <c r="AC8" s="58"/>
      <c r="AD8" s="59"/>
    </row>
    <row r="9" spans="1:41" s="122" customFormat="1" ht="47.25" hidden="1" customHeight="1" x14ac:dyDescent="0.25">
      <c r="A9" s="175"/>
      <c r="B9" s="176" t="s">
        <v>170</v>
      </c>
      <c r="C9" s="176"/>
      <c r="D9" s="128">
        <f>D7</f>
        <v>3112871.4720000001</v>
      </c>
      <c r="E9" s="128">
        <f>E7</f>
        <v>3397611.3130000001</v>
      </c>
      <c r="F9" s="128">
        <f t="shared" ref="F9:F89" si="15">SUM(G9:P9)</f>
        <v>2710780.3059999999</v>
      </c>
      <c r="G9" s="128">
        <f t="shared" ref="G9:Q9" si="16">G7</f>
        <v>211850.85699999999</v>
      </c>
      <c r="H9" s="128">
        <f t="shared" si="16"/>
        <v>240217.06599999999</v>
      </c>
      <c r="I9" s="128">
        <f t="shared" si="16"/>
        <v>248941.52799999999</v>
      </c>
      <c r="J9" s="128">
        <f t="shared" si="16"/>
        <v>265666.495</v>
      </c>
      <c r="K9" s="128">
        <f t="shared" ref="K9:O9" si="17">K7</f>
        <v>290951.80499999999</v>
      </c>
      <c r="L9" s="128">
        <f t="shared" si="17"/>
        <v>288772.804</v>
      </c>
      <c r="M9" s="128">
        <f t="shared" si="17"/>
        <v>284885.51500000001</v>
      </c>
      <c r="N9" s="128">
        <f t="shared" si="17"/>
        <v>274724.36200000002</v>
      </c>
      <c r="O9" s="128">
        <f t="shared" si="17"/>
        <v>299886.91899999999</v>
      </c>
      <c r="P9" s="128">
        <f t="shared" si="16"/>
        <v>304882.95500000002</v>
      </c>
      <c r="Q9" s="128">
        <f t="shared" si="16"/>
        <v>2507406.2609999999</v>
      </c>
      <c r="R9" s="128">
        <f t="shared" ref="R9:R57" si="18">F9-Q9</f>
        <v>203374.04499999993</v>
      </c>
      <c r="S9" s="145">
        <f t="shared" ref="S9:S22" si="19">F9/Q9*100</f>
        <v>108.1109331249293</v>
      </c>
      <c r="T9" s="128">
        <f>E9/12*9</f>
        <v>2548208.4847500003</v>
      </c>
      <c r="U9" s="128">
        <f t="shared" ref="U9:U57" si="20">F9-T9</f>
        <v>162571.82124999957</v>
      </c>
      <c r="V9" s="145">
        <f t="shared" ref="V9:V22" si="21">F9/T9*100</f>
        <v>106.37984773313983</v>
      </c>
      <c r="W9" s="145">
        <f t="shared" ref="W9:W22" si="22">F9/E9*100</f>
        <v>79.784885799854877</v>
      </c>
      <c r="X9" s="128">
        <f>X7-X8</f>
        <v>2160222.4390000002</v>
      </c>
      <c r="Y9" s="146">
        <f t="shared" ref="Y9:Y55" si="23">F9-X9</f>
        <v>550557.86699999962</v>
      </c>
      <c r="Z9" s="147">
        <f t="shared" ref="Z9:Z43" si="24">F9/X9*100</f>
        <v>125.48616554760264</v>
      </c>
      <c r="AA9" s="120"/>
      <c r="AB9" s="120"/>
      <c r="AC9" s="120"/>
      <c r="AD9" s="121"/>
    </row>
    <row r="10" spans="1:41" s="56" customFormat="1" ht="39" x14ac:dyDescent="0.25">
      <c r="A10" s="158">
        <f>A7+1</f>
        <v>2</v>
      </c>
      <c r="B10" s="61" t="s">
        <v>36</v>
      </c>
      <c r="C10" s="53" t="s">
        <v>16</v>
      </c>
      <c r="D10" s="129">
        <v>2500</v>
      </c>
      <c r="E10" s="129">
        <v>5200</v>
      </c>
      <c r="F10" s="129">
        <f t="shared" si="15"/>
        <v>5226.5780000000004</v>
      </c>
      <c r="G10" s="129">
        <v>238.74100000000001</v>
      </c>
      <c r="H10" s="129">
        <v>122.901</v>
      </c>
      <c r="I10" s="129">
        <v>2232.596</v>
      </c>
      <c r="J10" s="129">
        <v>95.078000000000003</v>
      </c>
      <c r="K10" s="129">
        <v>1108.9580000000001</v>
      </c>
      <c r="L10" s="129">
        <v>0.311</v>
      </c>
      <c r="M10" s="129">
        <v>64.537000000000006</v>
      </c>
      <c r="N10" s="129">
        <v>1353.71</v>
      </c>
      <c r="O10" s="129">
        <v>2.1659999999999999</v>
      </c>
      <c r="P10" s="129">
        <v>7.58</v>
      </c>
      <c r="Q10" s="129">
        <v>5200</v>
      </c>
      <c r="R10" s="129">
        <f t="shared" si="18"/>
        <v>26.578000000000429</v>
      </c>
      <c r="S10" s="115">
        <f t="shared" si="19"/>
        <v>100.51111538461539</v>
      </c>
      <c r="T10" s="129">
        <f t="shared" ref="T10:T52" si="25">E10/12*10</f>
        <v>4333.333333333333</v>
      </c>
      <c r="U10" s="129">
        <f t="shared" si="20"/>
        <v>893.2446666666674</v>
      </c>
      <c r="V10" s="115">
        <f t="shared" si="21"/>
        <v>120.61333846153848</v>
      </c>
      <c r="W10" s="115">
        <f t="shared" si="22"/>
        <v>100.51111538461539</v>
      </c>
      <c r="X10" s="129">
        <v>2103.4790000000003</v>
      </c>
      <c r="Y10" s="83">
        <f t="shared" si="23"/>
        <v>3123.0990000000002</v>
      </c>
      <c r="Z10" s="84">
        <f t="shared" si="24"/>
        <v>248.47302968082877</v>
      </c>
      <c r="AA10" s="54"/>
      <c r="AB10" s="54"/>
      <c r="AC10" s="54">
        <f>X7/0.5</f>
        <v>5745119.4980000006</v>
      </c>
      <c r="AD10" s="55">
        <f>AB10/AC10*100</f>
        <v>0</v>
      </c>
    </row>
    <row r="11" spans="1:41" s="56" customFormat="1" ht="39" x14ac:dyDescent="0.25">
      <c r="A11" s="158">
        <v>3</v>
      </c>
      <c r="B11" s="61" t="s">
        <v>98</v>
      </c>
      <c r="C11" s="53" t="s">
        <v>99</v>
      </c>
      <c r="D11" s="129">
        <f>SUM(D12:D15)</f>
        <v>455.8</v>
      </c>
      <c r="E11" s="129">
        <f>SUM(E12:E15)</f>
        <v>455.8</v>
      </c>
      <c r="F11" s="129">
        <f t="shared" si="15"/>
        <v>142.36899999999997</v>
      </c>
      <c r="G11" s="129">
        <f t="shared" ref="G11:Q11" si="26">SUM(G12:G15)</f>
        <v>0.97799999999999998</v>
      </c>
      <c r="H11" s="129">
        <f t="shared" ref="H11:O11" si="27">SUM(H12:H15)</f>
        <v>61.451999999999998</v>
      </c>
      <c r="I11" s="129">
        <f t="shared" si="27"/>
        <v>1.4999999999999999E-2</v>
      </c>
      <c r="J11" s="129">
        <f t="shared" si="27"/>
        <v>2</v>
      </c>
      <c r="K11" s="129">
        <f t="shared" si="27"/>
        <v>29.079000000000001</v>
      </c>
      <c r="L11" s="129">
        <f t="shared" si="27"/>
        <v>0.26200000000000001</v>
      </c>
      <c r="M11" s="129">
        <f t="shared" si="27"/>
        <v>2.194</v>
      </c>
      <c r="N11" s="129">
        <f t="shared" si="27"/>
        <v>41.268000000000001</v>
      </c>
      <c r="O11" s="129">
        <f t="shared" si="27"/>
        <v>0.7360000000000001</v>
      </c>
      <c r="P11" s="129">
        <f t="shared" si="26"/>
        <v>4.3849999999999998</v>
      </c>
      <c r="Q11" s="129">
        <f t="shared" si="26"/>
        <v>138.20500000000001</v>
      </c>
      <c r="R11" s="129">
        <f t="shared" si="18"/>
        <v>4.1639999999999588</v>
      </c>
      <c r="S11" s="115">
        <f t="shared" si="19"/>
        <v>103.01291559639662</v>
      </c>
      <c r="T11" s="129">
        <f t="shared" si="25"/>
        <v>379.83333333333337</v>
      </c>
      <c r="U11" s="129">
        <f t="shared" si="20"/>
        <v>-237.4643333333334</v>
      </c>
      <c r="V11" s="115">
        <f t="shared" si="21"/>
        <v>37.481965774462473</v>
      </c>
      <c r="W11" s="115">
        <f t="shared" si="22"/>
        <v>31.23497147871873</v>
      </c>
      <c r="X11" s="129">
        <f>SUM(X12:X15)</f>
        <v>328.887</v>
      </c>
      <c r="Y11" s="83">
        <f t="shared" si="23"/>
        <v>-186.51800000000003</v>
      </c>
      <c r="Z11" s="84">
        <f t="shared" si="24"/>
        <v>43.288120235825673</v>
      </c>
      <c r="AA11" s="54"/>
      <c r="AB11" s="54"/>
      <c r="AC11" s="54"/>
      <c r="AD11" s="55"/>
    </row>
    <row r="12" spans="1:41" s="60" customFormat="1" ht="58.5" x14ac:dyDescent="0.25">
      <c r="A12" s="57" t="s">
        <v>100</v>
      </c>
      <c r="B12" s="105" t="s">
        <v>121</v>
      </c>
      <c r="C12" s="160" t="s">
        <v>122</v>
      </c>
      <c r="D12" s="130">
        <v>32</v>
      </c>
      <c r="E12" s="130">
        <v>32</v>
      </c>
      <c r="F12" s="130">
        <f t="shared" si="15"/>
        <v>15.961</v>
      </c>
      <c r="G12" s="130">
        <v>0</v>
      </c>
      <c r="H12" s="130">
        <v>8.8390000000000004</v>
      </c>
      <c r="I12" s="130">
        <v>0</v>
      </c>
      <c r="J12" s="130">
        <v>0</v>
      </c>
      <c r="K12" s="130">
        <v>3.5609999999999999</v>
      </c>
      <c r="L12" s="130">
        <v>0</v>
      </c>
      <c r="M12" s="130">
        <v>0</v>
      </c>
      <c r="N12" s="130">
        <v>3.5609999999999999</v>
      </c>
      <c r="O12" s="130">
        <v>0</v>
      </c>
      <c r="P12" s="130">
        <v>0</v>
      </c>
      <c r="Q12" s="130">
        <v>15.9</v>
      </c>
      <c r="R12" s="130">
        <f t="shared" si="18"/>
        <v>6.0999999999999943E-2</v>
      </c>
      <c r="S12" s="116">
        <f t="shared" si="19"/>
        <v>100.38364779874213</v>
      </c>
      <c r="T12" s="130">
        <f t="shared" si="25"/>
        <v>26.666666666666664</v>
      </c>
      <c r="U12" s="130">
        <f t="shared" si="20"/>
        <v>-10.705666666666664</v>
      </c>
      <c r="V12" s="116">
        <f t="shared" si="21"/>
        <v>59.853750000000005</v>
      </c>
      <c r="W12" s="116">
        <f t="shared" si="22"/>
        <v>49.878125000000004</v>
      </c>
      <c r="X12" s="130">
        <v>21.887999999999998</v>
      </c>
      <c r="Y12" s="131">
        <f t="shared" si="23"/>
        <v>-5.9269999999999978</v>
      </c>
      <c r="Z12" s="132">
        <f t="shared" si="24"/>
        <v>72.921235380116968</v>
      </c>
      <c r="AA12" s="58"/>
      <c r="AB12" s="58"/>
      <c r="AC12" s="58"/>
      <c r="AD12" s="59"/>
    </row>
    <row r="13" spans="1:41" s="60" customFormat="1" ht="78" x14ac:dyDescent="0.25">
      <c r="A13" s="57" t="s">
        <v>101</v>
      </c>
      <c r="B13" s="105" t="s">
        <v>93</v>
      </c>
      <c r="C13" s="46" t="s">
        <v>94</v>
      </c>
      <c r="D13" s="130">
        <v>305</v>
      </c>
      <c r="E13" s="130">
        <v>305</v>
      </c>
      <c r="F13" s="130">
        <f t="shared" si="15"/>
        <v>49.594000000000001</v>
      </c>
      <c r="G13" s="130">
        <v>0</v>
      </c>
      <c r="H13" s="130">
        <v>35.136000000000003</v>
      </c>
      <c r="I13" s="130">
        <v>0</v>
      </c>
      <c r="J13" s="130">
        <v>0</v>
      </c>
      <c r="K13" s="130">
        <v>3.633</v>
      </c>
      <c r="L13" s="130">
        <v>0</v>
      </c>
      <c r="M13" s="130">
        <v>0</v>
      </c>
      <c r="N13" s="130">
        <v>10.145</v>
      </c>
      <c r="O13" s="130">
        <v>0.68</v>
      </c>
      <c r="P13" s="130">
        <v>0</v>
      </c>
      <c r="Q13" s="130">
        <v>48</v>
      </c>
      <c r="R13" s="130">
        <f t="shared" si="18"/>
        <v>1.5940000000000012</v>
      </c>
      <c r="S13" s="116">
        <f t="shared" si="19"/>
        <v>103.32083333333333</v>
      </c>
      <c r="T13" s="130">
        <f t="shared" si="25"/>
        <v>254.16666666666669</v>
      </c>
      <c r="U13" s="130">
        <f t="shared" si="20"/>
        <v>-204.57266666666669</v>
      </c>
      <c r="V13" s="116">
        <f t="shared" si="21"/>
        <v>19.512393442622951</v>
      </c>
      <c r="W13" s="116">
        <f t="shared" si="22"/>
        <v>16.26032786885246</v>
      </c>
      <c r="X13" s="130">
        <v>211.78700000000001</v>
      </c>
      <c r="Y13" s="131">
        <f t="shared" si="23"/>
        <v>-162.19300000000001</v>
      </c>
      <c r="Z13" s="132">
        <f t="shared" si="24"/>
        <v>23.416923607209132</v>
      </c>
    </row>
    <row r="14" spans="1:41" s="60" customFormat="1" ht="39" x14ac:dyDescent="0.25">
      <c r="A14" s="57" t="s">
        <v>102</v>
      </c>
      <c r="B14" s="105" t="s">
        <v>119</v>
      </c>
      <c r="C14" s="46" t="s">
        <v>97</v>
      </c>
      <c r="D14" s="130">
        <v>117</v>
      </c>
      <c r="E14" s="130">
        <v>117</v>
      </c>
      <c r="F14" s="130">
        <f t="shared" si="15"/>
        <v>76.245000000000005</v>
      </c>
      <c r="G14" s="130">
        <v>0.97799999999999998</v>
      </c>
      <c r="H14" s="130">
        <v>17.292999999999999</v>
      </c>
      <c r="I14" s="130">
        <v>1.4999999999999999E-2</v>
      </c>
      <c r="J14" s="130">
        <v>2</v>
      </c>
      <c r="K14" s="130">
        <v>21.701000000000001</v>
      </c>
      <c r="L14" s="130">
        <v>0.26200000000000001</v>
      </c>
      <c r="M14" s="130">
        <v>2.194</v>
      </c>
      <c r="N14" s="130">
        <v>27.361000000000001</v>
      </c>
      <c r="O14" s="130">
        <v>5.6000000000000001E-2</v>
      </c>
      <c r="P14" s="130">
        <v>4.3849999999999998</v>
      </c>
      <c r="Q14" s="130">
        <v>73.745000000000005</v>
      </c>
      <c r="R14" s="130">
        <f t="shared" si="18"/>
        <v>2.5</v>
      </c>
      <c r="S14" s="116">
        <f t="shared" si="19"/>
        <v>103.3900603430741</v>
      </c>
      <c r="T14" s="130">
        <f t="shared" si="25"/>
        <v>97.5</v>
      </c>
      <c r="U14" s="130">
        <f t="shared" si="20"/>
        <v>-21.254999999999995</v>
      </c>
      <c r="V14" s="116">
        <f t="shared" si="21"/>
        <v>78.2</v>
      </c>
      <c r="W14" s="116">
        <f t="shared" si="22"/>
        <v>65.166666666666671</v>
      </c>
      <c r="X14" s="130">
        <v>93.693999999999988</v>
      </c>
      <c r="Y14" s="131">
        <f t="shared" si="23"/>
        <v>-17.448999999999984</v>
      </c>
      <c r="Z14" s="132">
        <f t="shared" si="24"/>
        <v>81.376608961086106</v>
      </c>
    </row>
    <row r="15" spans="1:41" s="60" customFormat="1" ht="39" x14ac:dyDescent="0.25">
      <c r="A15" s="57" t="s">
        <v>123</v>
      </c>
      <c r="B15" s="105" t="s">
        <v>118</v>
      </c>
      <c r="C15" s="46" t="s">
        <v>117</v>
      </c>
      <c r="D15" s="130">
        <v>1.8</v>
      </c>
      <c r="E15" s="130">
        <v>1.8</v>
      </c>
      <c r="F15" s="130">
        <f t="shared" si="15"/>
        <v>0.56899999999999995</v>
      </c>
      <c r="G15" s="130">
        <v>0</v>
      </c>
      <c r="H15" s="130">
        <v>0.184</v>
      </c>
      <c r="I15" s="130">
        <v>0</v>
      </c>
      <c r="J15" s="130">
        <v>0</v>
      </c>
      <c r="K15" s="130">
        <v>0.184</v>
      </c>
      <c r="L15" s="130">
        <v>0</v>
      </c>
      <c r="M15" s="130">
        <v>0</v>
      </c>
      <c r="N15" s="130">
        <v>0.20100000000000001</v>
      </c>
      <c r="O15" s="130">
        <v>0</v>
      </c>
      <c r="P15" s="130">
        <v>0</v>
      </c>
      <c r="Q15" s="130">
        <v>0.56000000000000005</v>
      </c>
      <c r="R15" s="130">
        <f t="shared" si="18"/>
        <v>8.999999999999897E-3</v>
      </c>
      <c r="S15" s="116">
        <f t="shared" si="19"/>
        <v>101.60714285714283</v>
      </c>
      <c r="T15" s="130">
        <f t="shared" si="25"/>
        <v>1.5</v>
      </c>
      <c r="U15" s="130">
        <f t="shared" si="20"/>
        <v>-0.93100000000000005</v>
      </c>
      <c r="V15" s="116">
        <f t="shared" si="21"/>
        <v>37.93333333333333</v>
      </c>
      <c r="W15" s="116">
        <f t="shared" si="22"/>
        <v>31.611111111111107</v>
      </c>
      <c r="X15" s="130">
        <v>1.5179999999999998</v>
      </c>
      <c r="Y15" s="131">
        <f t="shared" si="23"/>
        <v>-0.94899999999999984</v>
      </c>
      <c r="Z15" s="132">
        <f t="shared" si="24"/>
        <v>37.483530961791836</v>
      </c>
    </row>
    <row r="16" spans="1:41" s="56" customFormat="1" ht="23.25" x14ac:dyDescent="0.25">
      <c r="A16" s="158">
        <v>4</v>
      </c>
      <c r="B16" s="72" t="s">
        <v>84</v>
      </c>
      <c r="C16" s="69" t="s">
        <v>83</v>
      </c>
      <c r="D16" s="129">
        <f>D17+D20</f>
        <v>459000</v>
      </c>
      <c r="E16" s="129">
        <f>E17+E20</f>
        <v>454251</v>
      </c>
      <c r="F16" s="129">
        <f t="shared" si="15"/>
        <v>422065.67100000003</v>
      </c>
      <c r="G16" s="129">
        <f t="shared" ref="G16:Q16" si="28">G17+G20</f>
        <v>40518.83</v>
      </c>
      <c r="H16" s="129">
        <f t="shared" ref="H16:O16" si="29">H17+H20</f>
        <v>25927.567999999999</v>
      </c>
      <c r="I16" s="129">
        <f t="shared" si="29"/>
        <v>34284.724000000002</v>
      </c>
      <c r="J16" s="129">
        <f t="shared" si="29"/>
        <v>36373.17</v>
      </c>
      <c r="K16" s="129">
        <f t="shared" si="29"/>
        <v>40859.608999999997</v>
      </c>
      <c r="L16" s="129">
        <f t="shared" si="29"/>
        <v>41323.623000000007</v>
      </c>
      <c r="M16" s="129">
        <f t="shared" si="29"/>
        <v>44611.351000000002</v>
      </c>
      <c r="N16" s="129">
        <f t="shared" si="29"/>
        <v>47746.284</v>
      </c>
      <c r="O16" s="129">
        <f t="shared" si="29"/>
        <v>53997.831000000006</v>
      </c>
      <c r="P16" s="129">
        <f t="shared" si="28"/>
        <v>56422.680999999997</v>
      </c>
      <c r="Q16" s="129">
        <f t="shared" si="28"/>
        <v>407859.8</v>
      </c>
      <c r="R16" s="129">
        <f t="shared" si="18"/>
        <v>14205.871000000043</v>
      </c>
      <c r="S16" s="115">
        <f t="shared" si="19"/>
        <v>103.48302799148139</v>
      </c>
      <c r="T16" s="129">
        <f t="shared" si="25"/>
        <v>378542.5</v>
      </c>
      <c r="U16" s="129">
        <f t="shared" si="20"/>
        <v>43523.171000000031</v>
      </c>
      <c r="V16" s="115">
        <f t="shared" si="21"/>
        <v>111.49756526677983</v>
      </c>
      <c r="W16" s="115">
        <f t="shared" si="22"/>
        <v>92.914637722316527</v>
      </c>
      <c r="X16" s="129">
        <f>X17+X20</f>
        <v>349811.67899999995</v>
      </c>
      <c r="Y16" s="83">
        <f t="shared" si="23"/>
        <v>72253.992000000086</v>
      </c>
      <c r="Z16" s="84">
        <f t="shared" si="24"/>
        <v>120.65511140352751</v>
      </c>
    </row>
    <row r="17" spans="1:29" s="60" customFormat="1" ht="39" x14ac:dyDescent="0.25">
      <c r="A17" s="57" t="s">
        <v>113</v>
      </c>
      <c r="B17" s="105" t="s">
        <v>146</v>
      </c>
      <c r="C17" s="164" t="s">
        <v>151</v>
      </c>
      <c r="D17" s="130">
        <f>SUM(D18:D19)</f>
        <v>153000</v>
      </c>
      <c r="E17" s="130">
        <f>SUM(E18:E19)</f>
        <v>154000</v>
      </c>
      <c r="F17" s="130">
        <f t="shared" si="15"/>
        <v>153305.60400000002</v>
      </c>
      <c r="G17" s="130">
        <f t="shared" ref="G17:Q17" si="30">SUM(G18:G19)</f>
        <v>13410.271999999999</v>
      </c>
      <c r="H17" s="130">
        <f t="shared" ref="H17:O17" si="31">SUM(H18:H19)</f>
        <v>10447.124</v>
      </c>
      <c r="I17" s="130">
        <f t="shared" si="31"/>
        <v>12704.659</v>
      </c>
      <c r="J17" s="130">
        <f t="shared" si="31"/>
        <v>14001.805999999999</v>
      </c>
      <c r="K17" s="130">
        <f t="shared" si="31"/>
        <v>14278.18</v>
      </c>
      <c r="L17" s="130">
        <f t="shared" si="31"/>
        <v>14547.359</v>
      </c>
      <c r="M17" s="130">
        <f t="shared" si="31"/>
        <v>15731.674000000001</v>
      </c>
      <c r="N17" s="130">
        <f t="shared" si="31"/>
        <v>17655.132999999998</v>
      </c>
      <c r="O17" s="130">
        <f t="shared" si="31"/>
        <v>20039.607000000004</v>
      </c>
      <c r="P17" s="130">
        <f t="shared" si="30"/>
        <v>20489.789999999997</v>
      </c>
      <c r="Q17" s="130">
        <f t="shared" si="30"/>
        <v>140845</v>
      </c>
      <c r="R17" s="130">
        <f t="shared" si="18"/>
        <v>12460.604000000021</v>
      </c>
      <c r="S17" s="116">
        <f t="shared" si="19"/>
        <v>108.84703326351666</v>
      </c>
      <c r="T17" s="130">
        <f t="shared" si="25"/>
        <v>128333.33333333334</v>
      </c>
      <c r="U17" s="130">
        <f t="shared" si="20"/>
        <v>24972.270666666678</v>
      </c>
      <c r="V17" s="116">
        <f t="shared" si="21"/>
        <v>119.45891220779221</v>
      </c>
      <c r="W17" s="116">
        <f t="shared" si="22"/>
        <v>99.54909350649352</v>
      </c>
      <c r="X17" s="130">
        <f>SUM(X18:X19)</f>
        <v>112933.97899999999</v>
      </c>
      <c r="Y17" s="131">
        <f t="shared" si="23"/>
        <v>40371.625000000029</v>
      </c>
      <c r="Z17" s="132">
        <f t="shared" si="24"/>
        <v>135.747987769031</v>
      </c>
    </row>
    <row r="18" spans="1:29" s="60" customFormat="1" ht="39" x14ac:dyDescent="0.25">
      <c r="A18" s="57" t="s">
        <v>142</v>
      </c>
      <c r="B18" s="105" t="s">
        <v>87</v>
      </c>
      <c r="C18" s="164"/>
      <c r="D18" s="130">
        <v>34000</v>
      </c>
      <c r="E18" s="130">
        <v>34000</v>
      </c>
      <c r="F18" s="130">
        <f t="shared" si="15"/>
        <v>20895.961999999996</v>
      </c>
      <c r="G18" s="130">
        <v>1880.6579999999999</v>
      </c>
      <c r="H18" s="130">
        <v>1575.9380000000001</v>
      </c>
      <c r="I18" s="130">
        <v>2017.0070000000001</v>
      </c>
      <c r="J18" s="130">
        <v>2418.721</v>
      </c>
      <c r="K18" s="130">
        <v>2057.7310000000002</v>
      </c>
      <c r="L18" s="130">
        <v>2219.3890000000001</v>
      </c>
      <c r="M18" s="130">
        <v>2923.029</v>
      </c>
      <c r="N18" s="130">
        <v>1353.0740000000001</v>
      </c>
      <c r="O18" s="130">
        <v>1625.42</v>
      </c>
      <c r="P18" s="130">
        <v>2824.9949999999999</v>
      </c>
      <c r="Q18" s="130">
        <v>20845</v>
      </c>
      <c r="R18" s="130">
        <f t="shared" si="18"/>
        <v>50.961999999995896</v>
      </c>
      <c r="S18" s="116">
        <f t="shared" si="19"/>
        <v>100.24448069081313</v>
      </c>
      <c r="T18" s="130">
        <f t="shared" si="25"/>
        <v>28333.333333333336</v>
      </c>
      <c r="U18" s="130">
        <f t="shared" si="20"/>
        <v>-7437.3713333333399</v>
      </c>
      <c r="V18" s="116">
        <f t="shared" si="21"/>
        <v>73.750454117647038</v>
      </c>
      <c r="W18" s="116">
        <f t="shared" si="22"/>
        <v>61.458711764705875</v>
      </c>
      <c r="X18" s="130">
        <v>24375.793999999998</v>
      </c>
      <c r="Y18" s="131">
        <f t="shared" si="23"/>
        <v>-3479.8320000000022</v>
      </c>
      <c r="Z18" s="132">
        <f t="shared" si="24"/>
        <v>85.724231177864397</v>
      </c>
      <c r="AA18" s="58">
        <f>X18+X19</f>
        <v>112933.97899999999</v>
      </c>
      <c r="AB18" s="58">
        <f>F18+F19</f>
        <v>153305.60399999999</v>
      </c>
    </row>
    <row r="19" spans="1:29" s="60" customFormat="1" ht="39" x14ac:dyDescent="0.25">
      <c r="A19" s="57" t="s">
        <v>143</v>
      </c>
      <c r="B19" s="105" t="s">
        <v>88</v>
      </c>
      <c r="C19" s="164"/>
      <c r="D19" s="130">
        <v>119000</v>
      </c>
      <c r="E19" s="130">
        <v>120000</v>
      </c>
      <c r="F19" s="130">
        <f t="shared" si="15"/>
        <v>132409.64199999999</v>
      </c>
      <c r="G19" s="130">
        <v>11529.614</v>
      </c>
      <c r="H19" s="130">
        <v>8871.1859999999997</v>
      </c>
      <c r="I19" s="130">
        <v>10687.652</v>
      </c>
      <c r="J19" s="130">
        <v>11583.084999999999</v>
      </c>
      <c r="K19" s="130">
        <v>12220.449000000001</v>
      </c>
      <c r="L19" s="130">
        <v>12327.97</v>
      </c>
      <c r="M19" s="130">
        <v>12808.645</v>
      </c>
      <c r="N19" s="130">
        <v>16302.058999999999</v>
      </c>
      <c r="O19" s="130">
        <v>18414.187000000002</v>
      </c>
      <c r="P19" s="130">
        <v>17664.794999999998</v>
      </c>
      <c r="Q19" s="130">
        <v>120000</v>
      </c>
      <c r="R19" s="130">
        <f t="shared" si="18"/>
        <v>12409.641999999993</v>
      </c>
      <c r="S19" s="116">
        <f t="shared" si="19"/>
        <v>110.34136833333332</v>
      </c>
      <c r="T19" s="130">
        <f t="shared" si="25"/>
        <v>100000</v>
      </c>
      <c r="U19" s="130">
        <f t="shared" si="20"/>
        <v>32409.641999999993</v>
      </c>
      <c r="V19" s="116">
        <f t="shared" si="21"/>
        <v>132.40964199999999</v>
      </c>
      <c r="W19" s="116">
        <f t="shared" si="22"/>
        <v>110.34136833333332</v>
      </c>
      <c r="X19" s="130">
        <v>88558.184999999998</v>
      </c>
      <c r="Y19" s="131">
        <f t="shared" si="23"/>
        <v>43851.456999999995</v>
      </c>
      <c r="Z19" s="132">
        <f t="shared" si="24"/>
        <v>149.51711352259534</v>
      </c>
    </row>
    <row r="20" spans="1:29" s="60" customFormat="1" ht="39" x14ac:dyDescent="0.25">
      <c r="A20" s="57" t="s">
        <v>114</v>
      </c>
      <c r="B20" s="105" t="s">
        <v>89</v>
      </c>
      <c r="C20" s="46" t="s">
        <v>56</v>
      </c>
      <c r="D20" s="130">
        <f t="shared" ref="D20:E20" si="32">SUM(D21:D22)</f>
        <v>306000</v>
      </c>
      <c r="E20" s="130">
        <f t="shared" si="32"/>
        <v>300251</v>
      </c>
      <c r="F20" s="130">
        <f t="shared" si="15"/>
        <v>268760.06699999998</v>
      </c>
      <c r="G20" s="130">
        <f t="shared" ref="G20:Q20" si="33">SUM(G21:G22)</f>
        <v>27108.558000000001</v>
      </c>
      <c r="H20" s="130">
        <f t="shared" ref="H20:O20" si="34">SUM(H21:H22)</f>
        <v>15480.444</v>
      </c>
      <c r="I20" s="130">
        <f t="shared" si="34"/>
        <v>21580.065000000002</v>
      </c>
      <c r="J20" s="130">
        <f t="shared" si="34"/>
        <v>22371.364000000001</v>
      </c>
      <c r="K20" s="130">
        <f t="shared" si="34"/>
        <v>26581.429</v>
      </c>
      <c r="L20" s="130">
        <f t="shared" si="34"/>
        <v>26776.264000000003</v>
      </c>
      <c r="M20" s="130">
        <f t="shared" si="34"/>
        <v>28879.677</v>
      </c>
      <c r="N20" s="130">
        <f t="shared" si="34"/>
        <v>30091.150999999998</v>
      </c>
      <c r="O20" s="130">
        <f t="shared" si="34"/>
        <v>33958.224000000002</v>
      </c>
      <c r="P20" s="130">
        <f t="shared" si="33"/>
        <v>35932.891000000003</v>
      </c>
      <c r="Q20" s="130">
        <f t="shared" si="33"/>
        <v>267014.8</v>
      </c>
      <c r="R20" s="130">
        <f t="shared" si="18"/>
        <v>1745.2669999999925</v>
      </c>
      <c r="S20" s="116">
        <f t="shared" si="19"/>
        <v>100.65362182171175</v>
      </c>
      <c r="T20" s="130">
        <f t="shared" si="25"/>
        <v>250209.16666666669</v>
      </c>
      <c r="U20" s="130">
        <f t="shared" si="20"/>
        <v>18550.900333333295</v>
      </c>
      <c r="V20" s="116">
        <f t="shared" si="21"/>
        <v>107.41415695534735</v>
      </c>
      <c r="W20" s="116">
        <f t="shared" si="22"/>
        <v>89.51179746278946</v>
      </c>
      <c r="X20" s="130">
        <f>X21+X22</f>
        <v>236877.69999999995</v>
      </c>
      <c r="Y20" s="131">
        <f t="shared" si="23"/>
        <v>31882.367000000027</v>
      </c>
      <c r="Z20" s="132">
        <f t="shared" si="24"/>
        <v>113.45942104301081</v>
      </c>
    </row>
    <row r="21" spans="1:29" s="60" customFormat="1" ht="117" x14ac:dyDescent="0.25">
      <c r="A21" s="57" t="s">
        <v>144</v>
      </c>
      <c r="B21" s="105" t="s">
        <v>128</v>
      </c>
      <c r="C21" s="46">
        <v>14040100</v>
      </c>
      <c r="D21" s="130">
        <v>179000</v>
      </c>
      <c r="E21" s="130">
        <v>172981</v>
      </c>
      <c r="F21" s="130">
        <f t="shared" si="15"/>
        <v>161777.09700000001</v>
      </c>
      <c r="G21" s="130">
        <v>15616.877</v>
      </c>
      <c r="H21" s="130">
        <v>7234.652</v>
      </c>
      <c r="I21" s="130">
        <v>12636.714</v>
      </c>
      <c r="J21" s="130">
        <v>12694.672</v>
      </c>
      <c r="K21" s="130">
        <v>16717.552</v>
      </c>
      <c r="L21" s="130">
        <v>15685.031000000001</v>
      </c>
      <c r="M21" s="130">
        <v>17448.887999999999</v>
      </c>
      <c r="N21" s="130">
        <v>17956.785</v>
      </c>
      <c r="O21" s="130">
        <v>20854.891</v>
      </c>
      <c r="P21" s="130">
        <v>24931.035</v>
      </c>
      <c r="Q21" s="130">
        <v>161554.79999999999</v>
      </c>
      <c r="R21" s="130">
        <f t="shared" si="18"/>
        <v>222.29700000002049</v>
      </c>
      <c r="S21" s="116">
        <f t="shared" si="19"/>
        <v>100.13759851146484</v>
      </c>
      <c r="T21" s="130">
        <f t="shared" si="25"/>
        <v>144150.83333333334</v>
      </c>
      <c r="U21" s="130">
        <f t="shared" si="20"/>
        <v>17626.263666666666</v>
      </c>
      <c r="V21" s="116">
        <f t="shared" si="21"/>
        <v>112.22765297922894</v>
      </c>
      <c r="W21" s="116">
        <f t="shared" si="22"/>
        <v>93.523044149357446</v>
      </c>
      <c r="X21" s="130">
        <v>139765.34499999997</v>
      </c>
      <c r="Y21" s="131">
        <f t="shared" si="23"/>
        <v>22011.752000000037</v>
      </c>
      <c r="Z21" s="132">
        <f t="shared" si="24"/>
        <v>115.74907714068894</v>
      </c>
    </row>
    <row r="22" spans="1:29" s="60" customFormat="1" ht="78" x14ac:dyDescent="0.25">
      <c r="A22" s="57" t="s">
        <v>145</v>
      </c>
      <c r="B22" s="105" t="s">
        <v>129</v>
      </c>
      <c r="C22" s="46">
        <v>14040200</v>
      </c>
      <c r="D22" s="130">
        <v>127000</v>
      </c>
      <c r="E22" s="130">
        <v>127270</v>
      </c>
      <c r="F22" s="130">
        <f t="shared" si="15"/>
        <v>106982.97</v>
      </c>
      <c r="G22" s="130">
        <v>11491.681</v>
      </c>
      <c r="H22" s="130">
        <v>8245.7919999999995</v>
      </c>
      <c r="I22" s="130">
        <v>8943.3510000000006</v>
      </c>
      <c r="J22" s="130">
        <v>9676.6919999999991</v>
      </c>
      <c r="K22" s="130">
        <v>9863.8770000000004</v>
      </c>
      <c r="L22" s="130">
        <v>11091.233</v>
      </c>
      <c r="M22" s="130">
        <v>11430.789000000001</v>
      </c>
      <c r="N22" s="130">
        <v>12134.366</v>
      </c>
      <c r="O22" s="130">
        <v>13103.333000000001</v>
      </c>
      <c r="P22" s="130">
        <v>11001.856</v>
      </c>
      <c r="Q22" s="130">
        <v>105460</v>
      </c>
      <c r="R22" s="130">
        <f t="shared" si="18"/>
        <v>1522.9700000000012</v>
      </c>
      <c r="S22" s="116">
        <f t="shared" si="19"/>
        <v>101.44412099374169</v>
      </c>
      <c r="T22" s="130">
        <f t="shared" si="25"/>
        <v>106058.33333333334</v>
      </c>
      <c r="U22" s="130">
        <f t="shared" si="20"/>
        <v>924.63666666665813</v>
      </c>
      <c r="V22" s="116">
        <f t="shared" si="21"/>
        <v>100.87181896754929</v>
      </c>
      <c r="W22" s="116">
        <f t="shared" si="22"/>
        <v>84.059849139624419</v>
      </c>
      <c r="X22" s="130">
        <v>97112.354999999981</v>
      </c>
      <c r="Y22" s="131">
        <f t="shared" si="23"/>
        <v>9870.6150000000198</v>
      </c>
      <c r="Z22" s="132">
        <f t="shared" si="24"/>
        <v>110.16411866440683</v>
      </c>
    </row>
    <row r="23" spans="1:29" s="73" customFormat="1" ht="23.25" x14ac:dyDescent="0.25">
      <c r="A23" s="158">
        <v>5</v>
      </c>
      <c r="B23" s="61" t="s">
        <v>178</v>
      </c>
      <c r="C23" s="53" t="s">
        <v>130</v>
      </c>
      <c r="D23" s="129">
        <v>0</v>
      </c>
      <c r="E23" s="129">
        <v>0</v>
      </c>
      <c r="F23" s="129">
        <f t="shared" si="15"/>
        <v>1.867</v>
      </c>
      <c r="G23" s="129">
        <v>0</v>
      </c>
      <c r="H23" s="129">
        <v>0</v>
      </c>
      <c r="I23" s="129">
        <v>1.867</v>
      </c>
      <c r="J23" s="129"/>
      <c r="K23" s="129"/>
      <c r="L23" s="129"/>
      <c r="M23" s="129"/>
      <c r="N23" s="129"/>
      <c r="O23" s="129">
        <v>0</v>
      </c>
      <c r="P23" s="129">
        <v>0</v>
      </c>
      <c r="Q23" s="129"/>
      <c r="R23" s="129">
        <f t="shared" si="18"/>
        <v>1.867</v>
      </c>
      <c r="S23" s="115"/>
      <c r="T23" s="129">
        <f t="shared" si="25"/>
        <v>0</v>
      </c>
      <c r="U23" s="129">
        <f t="shared" si="20"/>
        <v>1.867</v>
      </c>
      <c r="V23" s="115"/>
      <c r="W23" s="115"/>
      <c r="X23" s="129">
        <v>1.0999999999999999E-2</v>
      </c>
      <c r="Y23" s="83">
        <f t="shared" si="23"/>
        <v>1.8560000000000001</v>
      </c>
      <c r="Z23" s="84">
        <f t="shared" si="24"/>
        <v>16972.727272727276</v>
      </c>
      <c r="AA23" s="96"/>
      <c r="AB23" s="96"/>
    </row>
    <row r="24" spans="1:29" s="73" customFormat="1" ht="58.5" x14ac:dyDescent="0.25">
      <c r="A24" s="158">
        <v>6</v>
      </c>
      <c r="B24" s="61" t="s">
        <v>127</v>
      </c>
      <c r="C24" s="53" t="s">
        <v>38</v>
      </c>
      <c r="D24" s="129">
        <f>D25+D26+D27+D29+D28</f>
        <v>1522620.5</v>
      </c>
      <c r="E24" s="129">
        <f>E25+E26+E27+E29+E28</f>
        <v>1595509.23</v>
      </c>
      <c r="F24" s="129">
        <f t="shared" si="15"/>
        <v>1427641.199</v>
      </c>
      <c r="G24" s="129">
        <f t="shared" ref="G24:Q24" si="35">G25+G26+G27+G29+G28</f>
        <v>166303.29399999999</v>
      </c>
      <c r="H24" s="129">
        <f t="shared" ref="H24:O24" si="36">H25+H26+H27+H29+H28</f>
        <v>166294.84700000001</v>
      </c>
      <c r="I24" s="129">
        <f t="shared" si="36"/>
        <v>80628.866000000009</v>
      </c>
      <c r="J24" s="129">
        <f t="shared" si="36"/>
        <v>168253.326</v>
      </c>
      <c r="K24" s="129">
        <f t="shared" si="36"/>
        <v>145102.02800000002</v>
      </c>
      <c r="L24" s="129">
        <f t="shared" si="36"/>
        <v>74999.922000000006</v>
      </c>
      <c r="M24" s="129">
        <f t="shared" si="36"/>
        <v>187675.79700000002</v>
      </c>
      <c r="N24" s="129">
        <f t="shared" si="36"/>
        <v>156654.274</v>
      </c>
      <c r="O24" s="129">
        <f t="shared" si="36"/>
        <v>86060.486999999994</v>
      </c>
      <c r="P24" s="129">
        <f t="shared" si="35"/>
        <v>195668.35800000001</v>
      </c>
      <c r="Q24" s="129">
        <f t="shared" si="35"/>
        <v>1404255.5559999999</v>
      </c>
      <c r="R24" s="129">
        <f t="shared" si="18"/>
        <v>23385.643000000156</v>
      </c>
      <c r="S24" s="115">
        <f t="shared" ref="S24:S48" si="37">F24/Q24*100</f>
        <v>101.66534096305189</v>
      </c>
      <c r="T24" s="129">
        <f t="shared" si="25"/>
        <v>1329591.0250000001</v>
      </c>
      <c r="U24" s="129">
        <f t="shared" si="20"/>
        <v>98050.173999999883</v>
      </c>
      <c r="V24" s="115">
        <f t="shared" ref="V24:V54" si="38">F24/T24*100</f>
        <v>107.37446118064761</v>
      </c>
      <c r="W24" s="115">
        <f t="shared" ref="W24:W54" si="39">F24/E24*100</f>
        <v>89.478717650539693</v>
      </c>
      <c r="X24" s="129">
        <f t="shared" ref="X24" si="40">X25+X26+X27+X29+X28</f>
        <v>1107619.4819999998</v>
      </c>
      <c r="Y24" s="83">
        <f t="shared" si="23"/>
        <v>320021.71700000018</v>
      </c>
      <c r="Z24" s="84">
        <f t="shared" si="24"/>
        <v>128.89274901721168</v>
      </c>
      <c r="AA24" s="96">
        <f>X26+X27+X25</f>
        <v>391279.43899999995</v>
      </c>
      <c r="AB24" s="96">
        <f>F25+F26+F27</f>
        <v>472701.42599999998</v>
      </c>
    </row>
    <row r="25" spans="1:29" s="75" customFormat="1" ht="39" x14ac:dyDescent="0.25">
      <c r="A25" s="74" t="s">
        <v>203</v>
      </c>
      <c r="B25" s="106" t="s">
        <v>57</v>
      </c>
      <c r="C25" s="165" t="s">
        <v>44</v>
      </c>
      <c r="D25" s="130">
        <f>1130+29500+34000+106300</f>
        <v>170930</v>
      </c>
      <c r="E25" s="130">
        <v>180180</v>
      </c>
      <c r="F25" s="130">
        <f t="shared" si="15"/>
        <v>192421.859</v>
      </c>
      <c r="G25" s="130">
        <v>22984.595000000001</v>
      </c>
      <c r="H25" s="130">
        <v>12356.476000000001</v>
      </c>
      <c r="I25" s="130">
        <v>11892.504000000001</v>
      </c>
      <c r="J25" s="130">
        <v>25969.126</v>
      </c>
      <c r="K25" s="130">
        <v>12545.951999999999</v>
      </c>
      <c r="L25" s="130">
        <v>11104.888000000001</v>
      </c>
      <c r="M25" s="130">
        <v>31986.848000000002</v>
      </c>
      <c r="N25" s="130">
        <v>15650.483</v>
      </c>
      <c r="O25" s="130">
        <v>15845.199000000001</v>
      </c>
      <c r="P25" s="130">
        <v>32085.788</v>
      </c>
      <c r="Q25" s="130">
        <v>176595.75399999999</v>
      </c>
      <c r="R25" s="130">
        <f t="shared" si="18"/>
        <v>15826.10500000001</v>
      </c>
      <c r="S25" s="116">
        <f t="shared" si="37"/>
        <v>108.96176982828251</v>
      </c>
      <c r="T25" s="130">
        <f t="shared" si="25"/>
        <v>150150</v>
      </c>
      <c r="U25" s="130">
        <f t="shared" si="20"/>
        <v>42271.858999999997</v>
      </c>
      <c r="V25" s="116">
        <f t="shared" si="38"/>
        <v>128.15308624708624</v>
      </c>
      <c r="W25" s="116">
        <f t="shared" si="39"/>
        <v>106.79423853923853</v>
      </c>
      <c r="X25" s="130">
        <v>137206.383</v>
      </c>
      <c r="Y25" s="131">
        <f t="shared" si="23"/>
        <v>55215.475999999995</v>
      </c>
      <c r="Z25" s="132">
        <f t="shared" si="24"/>
        <v>140.24264381344415</v>
      </c>
    </row>
    <row r="26" spans="1:29" s="75" customFormat="1" ht="23.25" x14ac:dyDescent="0.25">
      <c r="A26" s="57" t="s">
        <v>204</v>
      </c>
      <c r="B26" s="106" t="s">
        <v>7</v>
      </c>
      <c r="C26" s="165"/>
      <c r="D26" s="130">
        <f>139000+145000+28500+14000</f>
        <v>326500</v>
      </c>
      <c r="E26" s="130">
        <v>330900</v>
      </c>
      <c r="F26" s="130">
        <f t="shared" si="15"/>
        <v>277411.56699999998</v>
      </c>
      <c r="G26" s="130">
        <v>22702.335999999999</v>
      </c>
      <c r="H26" s="130">
        <v>31099.1</v>
      </c>
      <c r="I26" s="130">
        <v>28599.886999999999</v>
      </c>
      <c r="J26" s="130">
        <v>26354.705000000002</v>
      </c>
      <c r="K26" s="130">
        <v>26764.896000000001</v>
      </c>
      <c r="L26" s="130">
        <v>25701.331999999999</v>
      </c>
      <c r="M26" s="130">
        <v>29575.839</v>
      </c>
      <c r="N26" s="130">
        <v>27185.482</v>
      </c>
      <c r="O26" s="130">
        <v>27041.944</v>
      </c>
      <c r="P26" s="130">
        <v>32386.045999999998</v>
      </c>
      <c r="Q26" s="130">
        <v>276125</v>
      </c>
      <c r="R26" s="130">
        <f t="shared" si="18"/>
        <v>1286.5669999999809</v>
      </c>
      <c r="S26" s="116">
        <f t="shared" si="37"/>
        <v>100.46593644182889</v>
      </c>
      <c r="T26" s="130">
        <f t="shared" si="25"/>
        <v>275750</v>
      </c>
      <c r="U26" s="130">
        <f t="shared" si="20"/>
        <v>1661.5669999999809</v>
      </c>
      <c r="V26" s="116">
        <f t="shared" si="38"/>
        <v>100.60256282864913</v>
      </c>
      <c r="W26" s="116">
        <f t="shared" si="39"/>
        <v>83.835469023874282</v>
      </c>
      <c r="X26" s="130">
        <v>251936.51699999996</v>
      </c>
      <c r="Y26" s="131">
        <f t="shared" si="23"/>
        <v>25475.050000000017</v>
      </c>
      <c r="Z26" s="132">
        <f t="shared" si="24"/>
        <v>110.11169412967634</v>
      </c>
    </row>
    <row r="27" spans="1:29" s="75" customFormat="1" ht="23.25" x14ac:dyDescent="0.25">
      <c r="A27" s="57" t="s">
        <v>205</v>
      </c>
      <c r="B27" s="106" t="s">
        <v>58</v>
      </c>
      <c r="C27" s="165"/>
      <c r="D27" s="130">
        <f>1000+980.5</f>
        <v>1980.5</v>
      </c>
      <c r="E27" s="130">
        <v>2405.5</v>
      </c>
      <c r="F27" s="130">
        <f t="shared" si="15"/>
        <v>2867.9999999999991</v>
      </c>
      <c r="G27" s="130">
        <v>305.23899999999998</v>
      </c>
      <c r="H27" s="130">
        <v>303.30200000000002</v>
      </c>
      <c r="I27" s="130">
        <v>121.78100000000001</v>
      </c>
      <c r="J27" s="130">
        <v>300.91000000000003</v>
      </c>
      <c r="K27" s="130">
        <v>144.66300000000001</v>
      </c>
      <c r="L27" s="130">
        <v>300.26299999999998</v>
      </c>
      <c r="M27" s="130">
        <v>595.21100000000001</v>
      </c>
      <c r="N27" s="130">
        <v>191.90299999999999</v>
      </c>
      <c r="O27" s="130">
        <v>154.40100000000001</v>
      </c>
      <c r="P27" s="130">
        <v>450.327</v>
      </c>
      <c r="Q27" s="130">
        <v>2405.5</v>
      </c>
      <c r="R27" s="130">
        <f t="shared" si="18"/>
        <v>462.49999999999909</v>
      </c>
      <c r="S27" s="116">
        <f t="shared" si="37"/>
        <v>119.22677198087712</v>
      </c>
      <c r="T27" s="130">
        <f t="shared" si="25"/>
        <v>2004.5833333333335</v>
      </c>
      <c r="U27" s="130">
        <f t="shared" si="20"/>
        <v>863.41666666666561</v>
      </c>
      <c r="V27" s="116">
        <f t="shared" si="38"/>
        <v>143.07212637705254</v>
      </c>
      <c r="W27" s="116">
        <f t="shared" si="39"/>
        <v>119.22677198087712</v>
      </c>
      <c r="X27" s="130">
        <v>2136.5389999999998</v>
      </c>
      <c r="Y27" s="131">
        <f t="shared" si="23"/>
        <v>731.46099999999933</v>
      </c>
      <c r="Z27" s="132">
        <f t="shared" si="24"/>
        <v>134.2357897515561</v>
      </c>
      <c r="AA27" s="132">
        <f>100-Z27</f>
        <v>-34.235789751556098</v>
      </c>
      <c r="AB27" s="76"/>
      <c r="AC27" s="77" t="e">
        <f>F25/#REF!*100</f>
        <v>#REF!</v>
      </c>
    </row>
    <row r="28" spans="1:29" s="79" customFormat="1" ht="23.25" x14ac:dyDescent="0.25">
      <c r="A28" s="57" t="s">
        <v>206</v>
      </c>
      <c r="B28" s="106" t="s">
        <v>40</v>
      </c>
      <c r="C28" s="78" t="s">
        <v>39</v>
      </c>
      <c r="D28" s="130">
        <v>2710</v>
      </c>
      <c r="E28" s="130">
        <v>2710</v>
      </c>
      <c r="F28" s="130">
        <f t="shared" si="15"/>
        <v>2641.846</v>
      </c>
      <c r="G28" s="130">
        <v>229.9</v>
      </c>
      <c r="H28" s="130">
        <v>363.15800000000002</v>
      </c>
      <c r="I28" s="130">
        <v>125.917</v>
      </c>
      <c r="J28" s="130">
        <v>263.55799999999999</v>
      </c>
      <c r="K28" s="130">
        <v>277.60500000000002</v>
      </c>
      <c r="L28" s="130">
        <v>148.494</v>
      </c>
      <c r="M28" s="130">
        <v>315.37200000000001</v>
      </c>
      <c r="N28" s="130">
        <v>375.34199999999998</v>
      </c>
      <c r="O28" s="130">
        <v>131.32</v>
      </c>
      <c r="P28" s="130">
        <v>411.18</v>
      </c>
      <c r="Q28" s="130">
        <v>2624</v>
      </c>
      <c r="R28" s="130">
        <f t="shared" si="18"/>
        <v>17.846000000000004</v>
      </c>
      <c r="S28" s="116">
        <f t="shared" si="37"/>
        <v>100.68010670731707</v>
      </c>
      <c r="T28" s="130">
        <f t="shared" si="25"/>
        <v>2258.3333333333335</v>
      </c>
      <c r="U28" s="130">
        <f t="shared" si="20"/>
        <v>383.51266666666652</v>
      </c>
      <c r="V28" s="116">
        <f t="shared" si="38"/>
        <v>116.982110701107</v>
      </c>
      <c r="W28" s="116">
        <f t="shared" si="39"/>
        <v>97.485092250922506</v>
      </c>
      <c r="X28" s="130">
        <v>2068.4290000000001</v>
      </c>
      <c r="Y28" s="130">
        <f t="shared" si="23"/>
        <v>573.41699999999992</v>
      </c>
      <c r="Z28" s="132">
        <f t="shared" si="24"/>
        <v>127.72234386580345</v>
      </c>
    </row>
    <row r="29" spans="1:29" s="75" customFormat="1" ht="23.25" x14ac:dyDescent="0.25">
      <c r="A29" s="57" t="s">
        <v>207</v>
      </c>
      <c r="B29" s="106" t="s">
        <v>33</v>
      </c>
      <c r="C29" s="161" t="s">
        <v>34</v>
      </c>
      <c r="D29" s="130">
        <v>1020500</v>
      </c>
      <c r="E29" s="130">
        <v>1079313.73</v>
      </c>
      <c r="F29" s="130">
        <f t="shared" si="15"/>
        <v>952297.92700000003</v>
      </c>
      <c r="G29" s="130">
        <v>120081.224</v>
      </c>
      <c r="H29" s="130">
        <v>122172.811</v>
      </c>
      <c r="I29" s="130">
        <v>39888.777000000002</v>
      </c>
      <c r="J29" s="130">
        <v>115365.027</v>
      </c>
      <c r="K29" s="130">
        <v>105368.912</v>
      </c>
      <c r="L29" s="130">
        <v>37744.945</v>
      </c>
      <c r="M29" s="130">
        <v>125202.527</v>
      </c>
      <c r="N29" s="130">
        <v>113251.064</v>
      </c>
      <c r="O29" s="130">
        <v>42887.623</v>
      </c>
      <c r="P29" s="130">
        <v>130335.01700000001</v>
      </c>
      <c r="Q29" s="130">
        <v>946505.30200000003</v>
      </c>
      <c r="R29" s="130">
        <f t="shared" si="18"/>
        <v>5792.625</v>
      </c>
      <c r="S29" s="116">
        <f t="shared" si="37"/>
        <v>100.61200132611619</v>
      </c>
      <c r="T29" s="130">
        <f t="shared" si="25"/>
        <v>899428.1083333334</v>
      </c>
      <c r="U29" s="130">
        <f t="shared" si="20"/>
        <v>52869.81866666663</v>
      </c>
      <c r="V29" s="116">
        <f t="shared" si="38"/>
        <v>105.87815948565762</v>
      </c>
      <c r="W29" s="116">
        <f t="shared" si="39"/>
        <v>88.231799571381359</v>
      </c>
      <c r="X29" s="130">
        <v>714271.61399999994</v>
      </c>
      <c r="Y29" s="131">
        <f t="shared" si="23"/>
        <v>238026.31300000008</v>
      </c>
      <c r="Z29" s="132">
        <f t="shared" si="24"/>
        <v>133.32434165583405</v>
      </c>
      <c r="AB29" s="76"/>
      <c r="AC29" s="77" t="e">
        <f>F29/#REF!*100</f>
        <v>#REF!</v>
      </c>
    </row>
    <row r="30" spans="1:29" s="56" customFormat="1" ht="58.5" x14ac:dyDescent="0.25">
      <c r="A30" s="158">
        <v>7</v>
      </c>
      <c r="B30" s="61" t="s">
        <v>46</v>
      </c>
      <c r="C30" s="53" t="s">
        <v>17</v>
      </c>
      <c r="D30" s="129">
        <v>1900</v>
      </c>
      <c r="E30" s="129">
        <v>2230</v>
      </c>
      <c r="F30" s="129">
        <f t="shared" si="15"/>
        <v>2237.732</v>
      </c>
      <c r="G30" s="129">
        <v>73</v>
      </c>
      <c r="H30" s="129">
        <v>59.347000000000001</v>
      </c>
      <c r="I30" s="129">
        <v>643.04899999999998</v>
      </c>
      <c r="J30" s="129">
        <v>33.494</v>
      </c>
      <c r="K30" s="129">
        <v>727.42899999999997</v>
      </c>
      <c r="L30" s="129">
        <v>1.399</v>
      </c>
      <c r="M30" s="129">
        <v>20.167000000000002</v>
      </c>
      <c r="N30" s="129">
        <v>674.96199999999999</v>
      </c>
      <c r="O30" s="129">
        <v>0</v>
      </c>
      <c r="P30" s="129">
        <v>4.8849999999999998</v>
      </c>
      <c r="Q30" s="129">
        <v>2230</v>
      </c>
      <c r="R30" s="129">
        <f t="shared" si="18"/>
        <v>7.7319999999999709</v>
      </c>
      <c r="S30" s="115">
        <f t="shared" si="37"/>
        <v>100.3467264573991</v>
      </c>
      <c r="T30" s="129">
        <f t="shared" si="25"/>
        <v>1858.3333333333335</v>
      </c>
      <c r="U30" s="129">
        <f t="shared" si="20"/>
        <v>379.39866666666649</v>
      </c>
      <c r="V30" s="115">
        <f t="shared" si="38"/>
        <v>120.41607174887892</v>
      </c>
      <c r="W30" s="115">
        <f t="shared" si="39"/>
        <v>100.3467264573991</v>
      </c>
      <c r="X30" s="129">
        <v>1838.4279999999999</v>
      </c>
      <c r="Y30" s="83">
        <f t="shared" si="23"/>
        <v>399.30400000000009</v>
      </c>
      <c r="Z30" s="84">
        <f t="shared" si="24"/>
        <v>121.71986066356692</v>
      </c>
      <c r="AA30" s="55">
        <f>100-Z30</f>
        <v>-21.719860663566919</v>
      </c>
    </row>
    <row r="31" spans="1:29" s="56" customFormat="1" ht="39" x14ac:dyDescent="0.25">
      <c r="A31" s="158">
        <f t="shared" ref="A31:A39" si="41">A30+1</f>
        <v>8</v>
      </c>
      <c r="B31" s="61" t="s">
        <v>68</v>
      </c>
      <c r="C31" s="53" t="s">
        <v>67</v>
      </c>
      <c r="D31" s="129">
        <v>20000</v>
      </c>
      <c r="E31" s="129">
        <v>24150</v>
      </c>
      <c r="F31" s="129">
        <f t="shared" si="15"/>
        <v>32792.129000000001</v>
      </c>
      <c r="G31" s="129">
        <v>0</v>
      </c>
      <c r="H31" s="129">
        <v>750.99099999999999</v>
      </c>
      <c r="I31" s="129">
        <v>1015.678</v>
      </c>
      <c r="J31" s="129">
        <v>982.91399999999999</v>
      </c>
      <c r="K31" s="129">
        <v>1015.678</v>
      </c>
      <c r="L31" s="129">
        <v>18102.746999999999</v>
      </c>
      <c r="M31" s="129">
        <v>1015.678</v>
      </c>
      <c r="N31" s="129">
        <v>1015.678</v>
      </c>
      <c r="O31" s="129">
        <v>4424.2290000000003</v>
      </c>
      <c r="P31" s="129">
        <v>4468.5360000000001</v>
      </c>
      <c r="Q31" s="129">
        <v>24150</v>
      </c>
      <c r="R31" s="129">
        <f t="shared" si="18"/>
        <v>8642.1290000000008</v>
      </c>
      <c r="S31" s="115">
        <f t="shared" si="37"/>
        <v>135.78521325051759</v>
      </c>
      <c r="T31" s="129">
        <f t="shared" si="25"/>
        <v>20125</v>
      </c>
      <c r="U31" s="129">
        <f t="shared" si="20"/>
        <v>12667.129000000001</v>
      </c>
      <c r="V31" s="115">
        <f t="shared" si="38"/>
        <v>162.94225590062112</v>
      </c>
      <c r="W31" s="115">
        <f t="shared" si="39"/>
        <v>135.78521325051759</v>
      </c>
      <c r="X31" s="129">
        <v>43504.179000000004</v>
      </c>
      <c r="Y31" s="83">
        <f t="shared" si="23"/>
        <v>-10712.050000000003</v>
      </c>
      <c r="Z31" s="84">
        <f t="shared" si="24"/>
        <v>75.376963210821643</v>
      </c>
    </row>
    <row r="32" spans="1:29" s="56" customFormat="1" ht="23.25" x14ac:dyDescent="0.25">
      <c r="A32" s="158">
        <f t="shared" si="41"/>
        <v>9</v>
      </c>
      <c r="B32" s="61" t="s">
        <v>8</v>
      </c>
      <c r="C32" s="53" t="s">
        <v>18</v>
      </c>
      <c r="D32" s="129">
        <v>500</v>
      </c>
      <c r="E32" s="129">
        <v>500</v>
      </c>
      <c r="F32" s="129">
        <f t="shared" si="15"/>
        <v>213.614</v>
      </c>
      <c r="G32" s="129">
        <v>0</v>
      </c>
      <c r="H32" s="129">
        <v>91.486000000000004</v>
      </c>
      <c r="I32" s="129">
        <v>0</v>
      </c>
      <c r="J32" s="129">
        <v>0</v>
      </c>
      <c r="K32" s="129">
        <v>122.128</v>
      </c>
      <c r="L32" s="129">
        <v>0</v>
      </c>
      <c r="M32" s="129">
        <v>0</v>
      </c>
      <c r="N32" s="129">
        <v>0</v>
      </c>
      <c r="O32" s="129">
        <v>0</v>
      </c>
      <c r="P32" s="129">
        <v>0</v>
      </c>
      <c r="Q32" s="129">
        <v>211</v>
      </c>
      <c r="R32" s="129">
        <f t="shared" si="18"/>
        <v>2.6140000000000043</v>
      </c>
      <c r="S32" s="115">
        <f t="shared" si="37"/>
        <v>101.23886255924171</v>
      </c>
      <c r="T32" s="129">
        <f t="shared" si="25"/>
        <v>416.66666666666663</v>
      </c>
      <c r="U32" s="129">
        <f t="shared" si="20"/>
        <v>-203.05266666666662</v>
      </c>
      <c r="V32" s="115">
        <f t="shared" si="38"/>
        <v>51.267360000000004</v>
      </c>
      <c r="W32" s="115">
        <f t="shared" si="39"/>
        <v>42.722799999999999</v>
      </c>
      <c r="X32" s="129">
        <v>862.92</v>
      </c>
      <c r="Y32" s="83">
        <f t="shared" si="23"/>
        <v>-649.30599999999993</v>
      </c>
      <c r="Z32" s="84">
        <f t="shared" si="24"/>
        <v>24.754786075186576</v>
      </c>
    </row>
    <row r="33" spans="1:28" s="56" customFormat="1" ht="78" x14ac:dyDescent="0.25">
      <c r="A33" s="158">
        <f t="shared" si="41"/>
        <v>10</v>
      </c>
      <c r="B33" s="110" t="s">
        <v>85</v>
      </c>
      <c r="C33" s="70" t="s">
        <v>86</v>
      </c>
      <c r="D33" s="129">
        <v>5</v>
      </c>
      <c r="E33" s="129">
        <v>18</v>
      </c>
      <c r="F33" s="129">
        <f t="shared" si="15"/>
        <v>9.0229999999999997</v>
      </c>
      <c r="G33" s="129">
        <v>0</v>
      </c>
      <c r="H33" s="129">
        <v>0.30599999999999999</v>
      </c>
      <c r="I33" s="129">
        <v>7.51</v>
      </c>
      <c r="J33" s="129">
        <v>3.2069999999999999</v>
      </c>
      <c r="K33" s="129">
        <v>5.258</v>
      </c>
      <c r="L33" s="129">
        <v>1</v>
      </c>
      <c r="M33" s="129">
        <v>-5</v>
      </c>
      <c r="N33" s="129">
        <v>-3.258</v>
      </c>
      <c r="O33" s="129">
        <v>0</v>
      </c>
      <c r="P33" s="129">
        <v>0</v>
      </c>
      <c r="Q33" s="129">
        <v>9</v>
      </c>
      <c r="R33" s="129">
        <f t="shared" si="18"/>
        <v>2.2999999999999687E-2</v>
      </c>
      <c r="S33" s="115">
        <f t="shared" si="37"/>
        <v>100.25555555555555</v>
      </c>
      <c r="T33" s="129">
        <f t="shared" si="25"/>
        <v>15</v>
      </c>
      <c r="U33" s="129">
        <f t="shared" si="20"/>
        <v>-5.9770000000000003</v>
      </c>
      <c r="V33" s="115">
        <f t="shared" si="38"/>
        <v>60.153333333333336</v>
      </c>
      <c r="W33" s="115">
        <f t="shared" si="39"/>
        <v>50.127777777777773</v>
      </c>
      <c r="X33" s="129">
        <v>-5.5400000000000009</v>
      </c>
      <c r="Y33" s="83">
        <f t="shared" si="23"/>
        <v>14.563000000000001</v>
      </c>
      <c r="Z33" s="84">
        <f t="shared" si="24"/>
        <v>-162.870036101083</v>
      </c>
    </row>
    <row r="34" spans="1:28" s="56" customFormat="1" ht="23.25" x14ac:dyDescent="0.25">
      <c r="A34" s="158">
        <f t="shared" si="41"/>
        <v>11</v>
      </c>
      <c r="B34" s="88" t="s">
        <v>30</v>
      </c>
      <c r="C34" s="53" t="s">
        <v>24</v>
      </c>
      <c r="D34" s="129">
        <v>16000</v>
      </c>
      <c r="E34" s="129">
        <v>16000</v>
      </c>
      <c r="F34" s="129">
        <f t="shared" si="15"/>
        <v>12156.957</v>
      </c>
      <c r="G34" s="129">
        <v>1249.509</v>
      </c>
      <c r="H34" s="129">
        <v>1180.684</v>
      </c>
      <c r="I34" s="129">
        <v>1380.37</v>
      </c>
      <c r="J34" s="129">
        <v>1302.2090000000001</v>
      </c>
      <c r="K34" s="129">
        <v>1416.192</v>
      </c>
      <c r="L34" s="129">
        <v>1073.499</v>
      </c>
      <c r="M34" s="129">
        <v>1172.2329999999999</v>
      </c>
      <c r="N34" s="129">
        <v>1455.0170000000001</v>
      </c>
      <c r="O34" s="129">
        <v>940.77700000000004</v>
      </c>
      <c r="P34" s="129">
        <v>986.46699999999998</v>
      </c>
      <c r="Q34" s="129">
        <v>12105</v>
      </c>
      <c r="R34" s="129">
        <f t="shared" si="18"/>
        <v>51.957000000000335</v>
      </c>
      <c r="S34" s="115">
        <f t="shared" si="37"/>
        <v>100.42921933085502</v>
      </c>
      <c r="T34" s="129">
        <f t="shared" si="25"/>
        <v>13333.333333333332</v>
      </c>
      <c r="U34" s="129">
        <f t="shared" si="20"/>
        <v>-1176.3763333333318</v>
      </c>
      <c r="V34" s="115">
        <f t="shared" si="38"/>
        <v>91.177177499999999</v>
      </c>
      <c r="W34" s="115">
        <f t="shared" si="39"/>
        <v>75.980981249999999</v>
      </c>
      <c r="X34" s="129">
        <v>12291.728999999999</v>
      </c>
      <c r="Y34" s="83">
        <f t="shared" si="23"/>
        <v>-134.77199999999903</v>
      </c>
      <c r="Z34" s="84">
        <f t="shared" si="24"/>
        <v>98.903555390783509</v>
      </c>
      <c r="AA34" s="55">
        <f>100-Z34</f>
        <v>1.0964446092164906</v>
      </c>
    </row>
    <row r="35" spans="1:28" s="56" customFormat="1" ht="58.5" x14ac:dyDescent="0.25">
      <c r="A35" s="158">
        <f t="shared" si="41"/>
        <v>12</v>
      </c>
      <c r="B35" s="88" t="s">
        <v>78</v>
      </c>
      <c r="C35" s="53" t="s">
        <v>77</v>
      </c>
      <c r="D35" s="129">
        <v>760</v>
      </c>
      <c r="E35" s="129">
        <v>760</v>
      </c>
      <c r="F35" s="129">
        <f t="shared" si="15"/>
        <v>912.69799999999998</v>
      </c>
      <c r="G35" s="129">
        <v>6.8</v>
      </c>
      <c r="H35" s="129">
        <v>119</v>
      </c>
      <c r="I35" s="129">
        <v>106.8</v>
      </c>
      <c r="J35" s="129">
        <v>171.6</v>
      </c>
      <c r="K35" s="129">
        <v>88.4</v>
      </c>
      <c r="L35" s="129">
        <v>79.132999999999996</v>
      </c>
      <c r="M35" s="129">
        <v>84.064999999999998</v>
      </c>
      <c r="N35" s="129">
        <v>15.9</v>
      </c>
      <c r="O35" s="129">
        <v>67.099999999999994</v>
      </c>
      <c r="P35" s="129">
        <v>173.9</v>
      </c>
      <c r="Q35" s="129">
        <v>760</v>
      </c>
      <c r="R35" s="129">
        <f t="shared" si="18"/>
        <v>152.69799999999998</v>
      </c>
      <c r="S35" s="115">
        <f t="shared" si="37"/>
        <v>120.09184210526315</v>
      </c>
      <c r="T35" s="129">
        <f t="shared" si="25"/>
        <v>633.33333333333337</v>
      </c>
      <c r="U35" s="129">
        <f t="shared" si="20"/>
        <v>279.36466666666661</v>
      </c>
      <c r="V35" s="115">
        <f t="shared" si="38"/>
        <v>144.1102105263158</v>
      </c>
      <c r="W35" s="115">
        <f t="shared" si="39"/>
        <v>120.09184210526315</v>
      </c>
      <c r="X35" s="129">
        <v>664.78599999999994</v>
      </c>
      <c r="Y35" s="83">
        <f t="shared" si="23"/>
        <v>247.91200000000003</v>
      </c>
      <c r="Z35" s="84">
        <f t="shared" si="24"/>
        <v>137.29200073407083</v>
      </c>
    </row>
    <row r="36" spans="1:28" s="56" customFormat="1" ht="78" x14ac:dyDescent="0.25">
      <c r="A36" s="158">
        <f t="shared" si="41"/>
        <v>13</v>
      </c>
      <c r="B36" s="88" t="s">
        <v>162</v>
      </c>
      <c r="C36" s="53" t="s">
        <v>103</v>
      </c>
      <c r="D36" s="129">
        <v>21300</v>
      </c>
      <c r="E36" s="129">
        <v>21431.163</v>
      </c>
      <c r="F36" s="129">
        <f t="shared" si="15"/>
        <v>20481.803999999996</v>
      </c>
      <c r="G36" s="129">
        <v>1536.7550000000001</v>
      </c>
      <c r="H36" s="129">
        <v>2469.8440000000001</v>
      </c>
      <c r="I36" s="129">
        <v>1780.732</v>
      </c>
      <c r="J36" s="129">
        <v>1746.1220000000001</v>
      </c>
      <c r="K36" s="129">
        <v>1764.364</v>
      </c>
      <c r="L36" s="129">
        <v>2096.0549999999998</v>
      </c>
      <c r="M36" s="129">
        <v>1877.1320000000001</v>
      </c>
      <c r="N36" s="129">
        <v>2647.3910000000001</v>
      </c>
      <c r="O36" s="129">
        <v>2224.0079999999998</v>
      </c>
      <c r="P36" s="129">
        <v>2339.4009999999998</v>
      </c>
      <c r="Q36" s="129">
        <v>20285</v>
      </c>
      <c r="R36" s="129">
        <f t="shared" si="18"/>
        <v>196.80399999999645</v>
      </c>
      <c r="S36" s="115">
        <f t="shared" si="37"/>
        <v>100.97019472516635</v>
      </c>
      <c r="T36" s="129">
        <f t="shared" si="25"/>
        <v>17859.302500000002</v>
      </c>
      <c r="U36" s="129">
        <f t="shared" si="20"/>
        <v>2622.5014999999948</v>
      </c>
      <c r="V36" s="115">
        <f t="shared" si="38"/>
        <v>114.68423248892276</v>
      </c>
      <c r="W36" s="115">
        <f t="shared" si="39"/>
        <v>95.570193740768971</v>
      </c>
      <c r="X36" s="129">
        <v>17427.662</v>
      </c>
      <c r="Y36" s="83">
        <f t="shared" si="23"/>
        <v>3054.1419999999962</v>
      </c>
      <c r="Z36" s="84">
        <f t="shared" si="24"/>
        <v>117.52468001731957</v>
      </c>
    </row>
    <row r="37" spans="1:28" s="56" customFormat="1" ht="58.5" x14ac:dyDescent="0.25">
      <c r="A37" s="158">
        <f>A36+1</f>
        <v>14</v>
      </c>
      <c r="B37" s="88" t="s">
        <v>132</v>
      </c>
      <c r="C37" s="53" t="s">
        <v>131</v>
      </c>
      <c r="D37" s="129">
        <v>3800</v>
      </c>
      <c r="E37" s="129">
        <v>3800</v>
      </c>
      <c r="F37" s="129">
        <f t="shared" si="15"/>
        <v>1374.625</v>
      </c>
      <c r="G37" s="129">
        <v>143.596</v>
      </c>
      <c r="H37" s="129">
        <v>99.881</v>
      </c>
      <c r="I37" s="129">
        <v>91.864999999999995</v>
      </c>
      <c r="J37" s="129">
        <v>86.191000000000003</v>
      </c>
      <c r="K37" s="129">
        <v>116.09399999999999</v>
      </c>
      <c r="L37" s="129">
        <v>109.283</v>
      </c>
      <c r="M37" s="129">
        <v>107.58</v>
      </c>
      <c r="N37" s="129">
        <v>133.465</v>
      </c>
      <c r="O37" s="129">
        <v>237.899</v>
      </c>
      <c r="P37" s="129">
        <v>248.77099999999999</v>
      </c>
      <c r="Q37" s="129">
        <v>1366</v>
      </c>
      <c r="R37" s="129">
        <f t="shared" si="18"/>
        <v>8.625</v>
      </c>
      <c r="S37" s="115">
        <f t="shared" si="37"/>
        <v>100.63140556368961</v>
      </c>
      <c r="T37" s="129">
        <f t="shared" si="25"/>
        <v>3166.666666666667</v>
      </c>
      <c r="U37" s="129">
        <f t="shared" si="20"/>
        <v>-1792.041666666667</v>
      </c>
      <c r="V37" s="115">
        <f t="shared" si="38"/>
        <v>43.409210526315782</v>
      </c>
      <c r="W37" s="115">
        <f t="shared" si="39"/>
        <v>36.174342105263158</v>
      </c>
      <c r="X37" s="129">
        <v>2987.212</v>
      </c>
      <c r="Y37" s="83">
        <f t="shared" si="23"/>
        <v>-1612.587</v>
      </c>
      <c r="Z37" s="84">
        <f t="shared" si="24"/>
        <v>46.016988415954408</v>
      </c>
    </row>
    <row r="38" spans="1:28" s="56" customFormat="1" ht="97.5" x14ac:dyDescent="0.25">
      <c r="A38" s="158">
        <f t="shared" si="41"/>
        <v>15</v>
      </c>
      <c r="B38" s="88" t="s">
        <v>124</v>
      </c>
      <c r="C38" s="53" t="s">
        <v>125</v>
      </c>
      <c r="D38" s="129">
        <v>50</v>
      </c>
      <c r="E38" s="129">
        <v>50</v>
      </c>
      <c r="F38" s="129">
        <f t="shared" si="15"/>
        <v>56.131999999999998</v>
      </c>
      <c r="G38" s="129">
        <v>3.55</v>
      </c>
      <c r="H38" s="129">
        <v>2.84</v>
      </c>
      <c r="I38" s="129">
        <v>6.39</v>
      </c>
      <c r="J38" s="129">
        <v>13.156000000000001</v>
      </c>
      <c r="K38" s="129">
        <v>4.97</v>
      </c>
      <c r="L38" s="129">
        <v>1.42</v>
      </c>
      <c r="M38" s="129">
        <v>0</v>
      </c>
      <c r="N38" s="129">
        <v>1.42</v>
      </c>
      <c r="O38" s="129">
        <v>9.94</v>
      </c>
      <c r="P38" s="129">
        <v>12.446</v>
      </c>
      <c r="Q38" s="129">
        <v>50</v>
      </c>
      <c r="R38" s="129">
        <f t="shared" si="18"/>
        <v>6.1319999999999979</v>
      </c>
      <c r="S38" s="115">
        <f t="shared" si="37"/>
        <v>112.26399999999998</v>
      </c>
      <c r="T38" s="129">
        <f t="shared" si="25"/>
        <v>41.666666666666671</v>
      </c>
      <c r="U38" s="129">
        <f t="shared" si="20"/>
        <v>14.465333333333326</v>
      </c>
      <c r="V38" s="115">
        <f t="shared" si="38"/>
        <v>134.71679999999998</v>
      </c>
      <c r="W38" s="115">
        <f t="shared" si="39"/>
        <v>112.26399999999998</v>
      </c>
      <c r="X38" s="129">
        <v>45.555999999999997</v>
      </c>
      <c r="Y38" s="83">
        <f t="shared" si="23"/>
        <v>10.576000000000001</v>
      </c>
      <c r="Z38" s="84">
        <f t="shared" si="24"/>
        <v>123.21538326455352</v>
      </c>
    </row>
    <row r="39" spans="1:28" s="56" customFormat="1" ht="23.25" x14ac:dyDescent="0.25">
      <c r="A39" s="158">
        <f t="shared" si="41"/>
        <v>16</v>
      </c>
      <c r="B39" s="88" t="s">
        <v>80</v>
      </c>
      <c r="C39" s="53" t="s">
        <v>79</v>
      </c>
      <c r="D39" s="129">
        <f>SUM(D40:D43)</f>
        <v>40666</v>
      </c>
      <c r="E39" s="129">
        <f>SUM(E40:E43)</f>
        <v>40666</v>
      </c>
      <c r="F39" s="129">
        <f t="shared" si="15"/>
        <v>43473.351000000002</v>
      </c>
      <c r="G39" s="129">
        <f t="shared" ref="G39:Q39" si="42">SUM(G40:G43)</f>
        <v>1954.4269999999999</v>
      </c>
      <c r="H39" s="129">
        <f t="shared" ref="H39:O39" si="43">SUM(H40:H43)</f>
        <v>5701.3399999999992</v>
      </c>
      <c r="I39" s="129">
        <f t="shared" si="43"/>
        <v>4601.5159999999996</v>
      </c>
      <c r="J39" s="129">
        <f t="shared" si="43"/>
        <v>4892.4530000000004</v>
      </c>
      <c r="K39" s="129">
        <f t="shared" si="43"/>
        <v>5089.2879999999996</v>
      </c>
      <c r="L39" s="129">
        <f t="shared" si="43"/>
        <v>4153.6120000000001</v>
      </c>
      <c r="M39" s="129">
        <f t="shared" si="43"/>
        <v>4694.567</v>
      </c>
      <c r="N39" s="129">
        <f t="shared" si="43"/>
        <v>4289.8999999999996</v>
      </c>
      <c r="O39" s="129">
        <f t="shared" si="43"/>
        <v>3802.7570000000005</v>
      </c>
      <c r="P39" s="129">
        <f t="shared" si="42"/>
        <v>4293.491</v>
      </c>
      <c r="Q39" s="129">
        <f t="shared" si="42"/>
        <v>40134</v>
      </c>
      <c r="R39" s="129">
        <f t="shared" si="18"/>
        <v>3339.3510000000024</v>
      </c>
      <c r="S39" s="115">
        <f t="shared" si="37"/>
        <v>108.32050381222903</v>
      </c>
      <c r="T39" s="129">
        <f t="shared" si="25"/>
        <v>33888.333333333336</v>
      </c>
      <c r="U39" s="129">
        <f t="shared" si="20"/>
        <v>9585.0176666666666</v>
      </c>
      <c r="V39" s="115">
        <f t="shared" si="38"/>
        <v>128.28412236266169</v>
      </c>
      <c r="W39" s="115">
        <f t="shared" si="39"/>
        <v>106.90343530221809</v>
      </c>
      <c r="X39" s="129">
        <f t="shared" ref="X39" si="44">SUM(X40:X43)</f>
        <v>32871.447</v>
      </c>
      <c r="Y39" s="83">
        <f t="shared" si="23"/>
        <v>10601.904000000002</v>
      </c>
      <c r="Z39" s="84">
        <f t="shared" si="24"/>
        <v>132.25262337858143</v>
      </c>
    </row>
    <row r="40" spans="1:28" s="60" customFormat="1" ht="58.5" x14ac:dyDescent="0.25">
      <c r="A40" s="57" t="s">
        <v>208</v>
      </c>
      <c r="B40" s="89" t="s">
        <v>72</v>
      </c>
      <c r="C40" s="161" t="s">
        <v>71</v>
      </c>
      <c r="D40" s="130">
        <v>1700</v>
      </c>
      <c r="E40" s="130">
        <v>1700</v>
      </c>
      <c r="F40" s="130">
        <f t="shared" si="15"/>
        <v>1187.1379999999999</v>
      </c>
      <c r="G40" s="130">
        <v>93.847999999999999</v>
      </c>
      <c r="H40" s="130">
        <v>135.93199999999999</v>
      </c>
      <c r="I40" s="130">
        <v>113.69199999999999</v>
      </c>
      <c r="J40" s="130">
        <v>143.21600000000001</v>
      </c>
      <c r="K40" s="130">
        <v>139.08600000000001</v>
      </c>
      <c r="L40" s="130">
        <v>100.502</v>
      </c>
      <c r="M40" s="130">
        <v>108.334</v>
      </c>
      <c r="N40" s="130">
        <v>105.004</v>
      </c>
      <c r="O40" s="130">
        <v>122.539</v>
      </c>
      <c r="P40" s="130">
        <v>124.985</v>
      </c>
      <c r="Q40" s="130">
        <v>1180</v>
      </c>
      <c r="R40" s="130">
        <f t="shared" si="18"/>
        <v>7.13799999999992</v>
      </c>
      <c r="S40" s="116">
        <f t="shared" si="37"/>
        <v>100.60491525423727</v>
      </c>
      <c r="T40" s="130">
        <f t="shared" si="25"/>
        <v>1416.6666666666665</v>
      </c>
      <c r="U40" s="130">
        <f t="shared" si="20"/>
        <v>-229.5286666666666</v>
      </c>
      <c r="V40" s="116">
        <f t="shared" si="38"/>
        <v>83.797976470588239</v>
      </c>
      <c r="W40" s="116">
        <f t="shared" si="39"/>
        <v>69.831647058823521</v>
      </c>
      <c r="X40" s="130">
        <v>1322.894</v>
      </c>
      <c r="Y40" s="131">
        <f t="shared" si="23"/>
        <v>-135.75600000000009</v>
      </c>
      <c r="Z40" s="132">
        <f t="shared" si="24"/>
        <v>89.737953305404659</v>
      </c>
      <c r="AA40" s="132">
        <f>Z40-100</f>
        <v>-10.262046694595341</v>
      </c>
      <c r="AB40" s="58"/>
    </row>
    <row r="41" spans="1:28" s="60" customFormat="1" ht="23.25" x14ac:dyDescent="0.25">
      <c r="A41" s="57" t="s">
        <v>209</v>
      </c>
      <c r="B41" s="90" t="s">
        <v>59</v>
      </c>
      <c r="C41" s="46" t="s">
        <v>60</v>
      </c>
      <c r="D41" s="130">
        <v>38000</v>
      </c>
      <c r="E41" s="130">
        <v>38000</v>
      </c>
      <c r="F41" s="130">
        <f t="shared" si="15"/>
        <v>41327.896000000001</v>
      </c>
      <c r="G41" s="130">
        <v>1766.579</v>
      </c>
      <c r="H41" s="130">
        <v>5454.4579999999996</v>
      </c>
      <c r="I41" s="130">
        <v>4360.1940000000004</v>
      </c>
      <c r="J41" s="130">
        <v>4659.3469999999998</v>
      </c>
      <c r="K41" s="130">
        <v>4863.9719999999998</v>
      </c>
      <c r="L41" s="130">
        <v>3955.6</v>
      </c>
      <c r="M41" s="130">
        <v>4507.473</v>
      </c>
      <c r="N41" s="130">
        <v>4120.4790000000003</v>
      </c>
      <c r="O41" s="130">
        <v>3606.6480000000001</v>
      </c>
      <c r="P41" s="130">
        <v>4033.1460000000002</v>
      </c>
      <c r="Q41" s="130">
        <v>38000</v>
      </c>
      <c r="R41" s="130">
        <f t="shared" si="18"/>
        <v>3327.8960000000006</v>
      </c>
      <c r="S41" s="116">
        <f t="shared" si="37"/>
        <v>108.75762105263158</v>
      </c>
      <c r="T41" s="130">
        <f t="shared" si="25"/>
        <v>31666.666666666664</v>
      </c>
      <c r="U41" s="130">
        <f t="shared" si="20"/>
        <v>9661.2293333333364</v>
      </c>
      <c r="V41" s="116">
        <f t="shared" si="38"/>
        <v>130.5091452631579</v>
      </c>
      <c r="W41" s="116">
        <f t="shared" si="39"/>
        <v>108.75762105263158</v>
      </c>
      <c r="X41" s="130">
        <v>30782.843999999997</v>
      </c>
      <c r="Y41" s="131">
        <f t="shared" si="23"/>
        <v>10545.052000000003</v>
      </c>
      <c r="Z41" s="132">
        <f t="shared" si="24"/>
        <v>134.25626300156023</v>
      </c>
      <c r="AA41" s="132">
        <f>Z41-100</f>
        <v>34.256263001560228</v>
      </c>
      <c r="AB41" s="59"/>
    </row>
    <row r="42" spans="1:28" s="60" customFormat="1" ht="39" x14ac:dyDescent="0.25">
      <c r="A42" s="57" t="s">
        <v>210</v>
      </c>
      <c r="B42" s="90" t="s">
        <v>76</v>
      </c>
      <c r="C42" s="46" t="s">
        <v>73</v>
      </c>
      <c r="D42" s="130">
        <v>850</v>
      </c>
      <c r="E42" s="130">
        <v>850</v>
      </c>
      <c r="F42" s="130">
        <f t="shared" si="15"/>
        <v>841.33699999999988</v>
      </c>
      <c r="G42" s="130">
        <v>90.97</v>
      </c>
      <c r="H42" s="130">
        <v>92.99</v>
      </c>
      <c r="I42" s="130">
        <v>106.73</v>
      </c>
      <c r="J42" s="130">
        <v>85.35</v>
      </c>
      <c r="K42" s="130">
        <v>78.66</v>
      </c>
      <c r="L42" s="130">
        <v>66.930000000000007</v>
      </c>
      <c r="M42" s="130">
        <v>75.12</v>
      </c>
      <c r="N42" s="130">
        <v>61.387</v>
      </c>
      <c r="O42" s="130">
        <v>69.03</v>
      </c>
      <c r="P42" s="130">
        <v>114.17</v>
      </c>
      <c r="Q42" s="130">
        <v>838</v>
      </c>
      <c r="R42" s="130">
        <f t="shared" si="18"/>
        <v>3.3369999999998754</v>
      </c>
      <c r="S42" s="116">
        <f t="shared" si="37"/>
        <v>100.39821002386633</v>
      </c>
      <c r="T42" s="130">
        <f t="shared" si="25"/>
        <v>708.33333333333326</v>
      </c>
      <c r="U42" s="130">
        <f t="shared" si="20"/>
        <v>133.00366666666662</v>
      </c>
      <c r="V42" s="116">
        <f t="shared" si="38"/>
        <v>118.77698823529413</v>
      </c>
      <c r="W42" s="116">
        <f t="shared" si="39"/>
        <v>98.980823529411751</v>
      </c>
      <c r="X42" s="130">
        <v>664.09899999999993</v>
      </c>
      <c r="Y42" s="131">
        <f t="shared" si="23"/>
        <v>177.23799999999994</v>
      </c>
      <c r="Z42" s="132">
        <f t="shared" si="24"/>
        <v>126.68849072201584</v>
      </c>
    </row>
    <row r="43" spans="1:28" s="60" customFormat="1" ht="98.25" customHeight="1" x14ac:dyDescent="0.25">
      <c r="A43" s="57" t="s">
        <v>211</v>
      </c>
      <c r="B43" s="91" t="s">
        <v>75</v>
      </c>
      <c r="C43" s="46" t="s">
        <v>74</v>
      </c>
      <c r="D43" s="130">
        <v>116</v>
      </c>
      <c r="E43" s="130">
        <v>116</v>
      </c>
      <c r="F43" s="130">
        <f t="shared" si="15"/>
        <v>116.98</v>
      </c>
      <c r="G43" s="130">
        <v>3.03</v>
      </c>
      <c r="H43" s="130">
        <v>17.96</v>
      </c>
      <c r="I43" s="130">
        <v>20.9</v>
      </c>
      <c r="J43" s="130">
        <v>4.54</v>
      </c>
      <c r="K43" s="130">
        <v>7.57</v>
      </c>
      <c r="L43" s="130">
        <v>30.58</v>
      </c>
      <c r="M43" s="130">
        <v>3.64</v>
      </c>
      <c r="N43" s="130">
        <v>3.03</v>
      </c>
      <c r="O43" s="130">
        <v>4.54</v>
      </c>
      <c r="P43" s="130">
        <v>21.19</v>
      </c>
      <c r="Q43" s="130">
        <v>116</v>
      </c>
      <c r="R43" s="130">
        <f t="shared" si="18"/>
        <v>0.98000000000000398</v>
      </c>
      <c r="S43" s="116">
        <f t="shared" si="37"/>
        <v>100.8448275862069</v>
      </c>
      <c r="T43" s="130">
        <f t="shared" si="25"/>
        <v>96.666666666666657</v>
      </c>
      <c r="U43" s="130">
        <f t="shared" si="20"/>
        <v>20.313333333333347</v>
      </c>
      <c r="V43" s="116">
        <f t="shared" si="38"/>
        <v>121.01379310344828</v>
      </c>
      <c r="W43" s="116">
        <f t="shared" si="39"/>
        <v>100.8448275862069</v>
      </c>
      <c r="X43" s="130">
        <v>101.61000000000001</v>
      </c>
      <c r="Y43" s="131">
        <f t="shared" si="23"/>
        <v>15.36999999999999</v>
      </c>
      <c r="Z43" s="132">
        <f t="shared" si="24"/>
        <v>115.12646393071546</v>
      </c>
    </row>
    <row r="44" spans="1:28" s="56" customFormat="1" ht="58.5" x14ac:dyDescent="0.25">
      <c r="A44" s="158">
        <v>17</v>
      </c>
      <c r="B44" s="110" t="s">
        <v>184</v>
      </c>
      <c r="C44" s="53" t="s">
        <v>183</v>
      </c>
      <c r="D44" s="129">
        <v>0</v>
      </c>
      <c r="E44" s="129">
        <v>6030</v>
      </c>
      <c r="F44" s="129">
        <f t="shared" si="15"/>
        <v>7035</v>
      </c>
      <c r="G44" s="129">
        <v>0</v>
      </c>
      <c r="H44" s="129">
        <v>0</v>
      </c>
      <c r="I44" s="129">
        <v>0</v>
      </c>
      <c r="J44" s="129">
        <v>0</v>
      </c>
      <c r="K44" s="129">
        <v>5025</v>
      </c>
      <c r="L44" s="129">
        <v>0</v>
      </c>
      <c r="M44" s="129">
        <v>1005</v>
      </c>
      <c r="N44" s="129">
        <v>0</v>
      </c>
      <c r="O44" s="129">
        <v>0</v>
      </c>
      <c r="P44" s="129">
        <v>1005</v>
      </c>
      <c r="Q44" s="129">
        <v>6030</v>
      </c>
      <c r="R44" s="129">
        <f t="shared" si="18"/>
        <v>1005</v>
      </c>
      <c r="S44" s="115">
        <f t="shared" si="37"/>
        <v>116.66666666666667</v>
      </c>
      <c r="T44" s="129">
        <f t="shared" si="25"/>
        <v>5025</v>
      </c>
      <c r="U44" s="129">
        <f t="shared" si="20"/>
        <v>2010</v>
      </c>
      <c r="V44" s="115">
        <f t="shared" si="38"/>
        <v>140</v>
      </c>
      <c r="W44" s="115">
        <f t="shared" si="39"/>
        <v>116.66666666666667</v>
      </c>
      <c r="X44" s="129"/>
      <c r="Y44" s="83">
        <f t="shared" si="23"/>
        <v>7035</v>
      </c>
      <c r="Z44" s="84"/>
    </row>
    <row r="45" spans="1:28" s="56" customFormat="1" ht="58.5" x14ac:dyDescent="0.25">
      <c r="A45" s="158">
        <v>17</v>
      </c>
      <c r="B45" s="110" t="s">
        <v>35</v>
      </c>
      <c r="C45" s="53" t="s">
        <v>19</v>
      </c>
      <c r="D45" s="129">
        <v>12000</v>
      </c>
      <c r="E45" s="129">
        <v>12000</v>
      </c>
      <c r="F45" s="129">
        <f t="shared" si="15"/>
        <v>10137.034</v>
      </c>
      <c r="G45" s="129">
        <v>1306.3779999999999</v>
      </c>
      <c r="H45" s="129">
        <v>690.69200000000001</v>
      </c>
      <c r="I45" s="129">
        <v>857.34799999999996</v>
      </c>
      <c r="J45" s="129">
        <v>931.36300000000006</v>
      </c>
      <c r="K45" s="129">
        <v>778.18899999999996</v>
      </c>
      <c r="L45" s="129">
        <v>1007.052</v>
      </c>
      <c r="M45" s="129">
        <v>1005.325</v>
      </c>
      <c r="N45" s="129">
        <v>1522.327</v>
      </c>
      <c r="O45" s="129">
        <v>952.85299999999995</v>
      </c>
      <c r="P45" s="129">
        <v>1085.5070000000001</v>
      </c>
      <c r="Q45" s="129">
        <v>10132</v>
      </c>
      <c r="R45" s="129">
        <f t="shared" si="18"/>
        <v>5.0339999999996508</v>
      </c>
      <c r="S45" s="115">
        <f t="shared" si="37"/>
        <v>100.04968416896961</v>
      </c>
      <c r="T45" s="129">
        <f t="shared" si="25"/>
        <v>10000</v>
      </c>
      <c r="U45" s="129">
        <f t="shared" si="20"/>
        <v>137.03399999999965</v>
      </c>
      <c r="V45" s="115">
        <f t="shared" si="38"/>
        <v>101.37034</v>
      </c>
      <c r="W45" s="115">
        <f t="shared" si="39"/>
        <v>84.475283333333323</v>
      </c>
      <c r="X45" s="129">
        <v>12953.120999999999</v>
      </c>
      <c r="Y45" s="83">
        <f t="shared" si="23"/>
        <v>-2816.0869999999995</v>
      </c>
      <c r="Z45" s="84">
        <f t="shared" ref="Z45:Z50" si="45">F45/X45*100</f>
        <v>78.259394010138564</v>
      </c>
      <c r="AA45" s="56">
        <v>3831.8429999999998</v>
      </c>
    </row>
    <row r="46" spans="1:28" s="56" customFormat="1" ht="23.25" x14ac:dyDescent="0.25">
      <c r="A46" s="158">
        <f t="shared" ref="A46:A52" si="46">A45+1</f>
        <v>18</v>
      </c>
      <c r="B46" s="61" t="s">
        <v>54</v>
      </c>
      <c r="C46" s="53" t="s">
        <v>15</v>
      </c>
      <c r="D46" s="129">
        <v>590.10500000000002</v>
      </c>
      <c r="E46" s="129">
        <v>749.10500000000002</v>
      </c>
      <c r="F46" s="129">
        <f t="shared" si="15"/>
        <v>711.19999999999993</v>
      </c>
      <c r="G46" s="129">
        <v>41.896999999999998</v>
      </c>
      <c r="H46" s="129">
        <v>55.649000000000001</v>
      </c>
      <c r="I46" s="129">
        <v>129.727</v>
      </c>
      <c r="J46" s="129">
        <v>181.876</v>
      </c>
      <c r="K46" s="129">
        <v>68.260999999999996</v>
      </c>
      <c r="L46" s="129">
        <v>55.597999999999999</v>
      </c>
      <c r="M46" s="129">
        <v>67.914000000000001</v>
      </c>
      <c r="N46" s="129">
        <v>42.567999999999998</v>
      </c>
      <c r="O46" s="129">
        <v>36.744</v>
      </c>
      <c r="P46" s="129">
        <v>30.966000000000001</v>
      </c>
      <c r="Q46" s="129">
        <v>707.27499999999998</v>
      </c>
      <c r="R46" s="129">
        <f t="shared" si="18"/>
        <v>3.9249999999999545</v>
      </c>
      <c r="S46" s="115">
        <f t="shared" si="37"/>
        <v>100.55494680287016</v>
      </c>
      <c r="T46" s="129">
        <f t="shared" si="25"/>
        <v>624.25416666666672</v>
      </c>
      <c r="U46" s="129">
        <f t="shared" si="20"/>
        <v>86.945833333333212</v>
      </c>
      <c r="V46" s="115">
        <f t="shared" si="38"/>
        <v>113.92795402513664</v>
      </c>
      <c r="W46" s="115">
        <f t="shared" si="39"/>
        <v>94.939961687613874</v>
      </c>
      <c r="X46" s="129">
        <v>726.471</v>
      </c>
      <c r="Y46" s="83">
        <f t="shared" si="23"/>
        <v>-15.271000000000072</v>
      </c>
      <c r="Z46" s="84">
        <f t="shared" si="45"/>
        <v>97.897920219802288</v>
      </c>
      <c r="AA46" s="55">
        <f>100-Z46</f>
        <v>2.1020797801977125</v>
      </c>
    </row>
    <row r="47" spans="1:28" s="56" customFormat="1" ht="97.5" x14ac:dyDescent="0.25">
      <c r="A47" s="158">
        <f t="shared" si="46"/>
        <v>19</v>
      </c>
      <c r="B47" s="61" t="s">
        <v>91</v>
      </c>
      <c r="C47" s="53" t="s">
        <v>90</v>
      </c>
      <c r="D47" s="129">
        <v>31</v>
      </c>
      <c r="E47" s="129">
        <v>31</v>
      </c>
      <c r="F47" s="129">
        <f t="shared" si="15"/>
        <v>31.52</v>
      </c>
      <c r="G47" s="129">
        <v>0.56399999999999995</v>
      </c>
      <c r="H47" s="129">
        <v>0</v>
      </c>
      <c r="I47" s="129">
        <v>6.2670000000000003</v>
      </c>
      <c r="J47" s="129">
        <v>0</v>
      </c>
      <c r="K47" s="129">
        <v>0</v>
      </c>
      <c r="L47" s="129">
        <v>0</v>
      </c>
      <c r="M47" s="129">
        <v>5.12</v>
      </c>
      <c r="N47" s="129">
        <v>2.7240000000000002</v>
      </c>
      <c r="O47" s="129">
        <v>0</v>
      </c>
      <c r="P47" s="129">
        <v>16.844999999999999</v>
      </c>
      <c r="Q47" s="129">
        <v>31</v>
      </c>
      <c r="R47" s="129">
        <f t="shared" si="18"/>
        <v>0.51999999999999957</v>
      </c>
      <c r="S47" s="115">
        <f t="shared" si="37"/>
        <v>101.67741935483872</v>
      </c>
      <c r="T47" s="129">
        <f t="shared" si="25"/>
        <v>25.833333333333336</v>
      </c>
      <c r="U47" s="129">
        <f t="shared" si="20"/>
        <v>5.6866666666666639</v>
      </c>
      <c r="V47" s="115">
        <f t="shared" si="38"/>
        <v>122.01290322580644</v>
      </c>
      <c r="W47" s="115">
        <f t="shared" si="39"/>
        <v>101.67741935483872</v>
      </c>
      <c r="X47" s="129">
        <v>26.663000000000004</v>
      </c>
      <c r="Y47" s="83">
        <f t="shared" si="23"/>
        <v>4.8569999999999958</v>
      </c>
      <c r="Z47" s="84">
        <f t="shared" si="45"/>
        <v>118.21625473502604</v>
      </c>
    </row>
    <row r="48" spans="1:28" s="56" customFormat="1" ht="39" x14ac:dyDescent="0.25">
      <c r="A48" s="158">
        <f t="shared" si="46"/>
        <v>20</v>
      </c>
      <c r="B48" s="72" t="s">
        <v>61</v>
      </c>
      <c r="C48" s="31" t="s">
        <v>62</v>
      </c>
      <c r="D48" s="129">
        <v>500</v>
      </c>
      <c r="E48" s="129">
        <v>500</v>
      </c>
      <c r="F48" s="129">
        <f t="shared" si="15"/>
        <v>419.18799999999999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419.18799999999999</v>
      </c>
      <c r="M48" s="129">
        <v>0</v>
      </c>
      <c r="N48" s="129">
        <v>0</v>
      </c>
      <c r="O48" s="129">
        <v>0</v>
      </c>
      <c r="P48" s="129">
        <v>0</v>
      </c>
      <c r="Q48" s="129">
        <v>419</v>
      </c>
      <c r="R48" s="129">
        <f t="shared" si="18"/>
        <v>0.18799999999998818</v>
      </c>
      <c r="S48" s="115">
        <f t="shared" si="37"/>
        <v>100.04486873508354</v>
      </c>
      <c r="T48" s="129">
        <f t="shared" si="25"/>
        <v>416.66666666666663</v>
      </c>
      <c r="U48" s="129">
        <f t="shared" si="20"/>
        <v>2.5213333333333594</v>
      </c>
      <c r="V48" s="115">
        <f t="shared" si="38"/>
        <v>100.60512000000001</v>
      </c>
      <c r="W48" s="115">
        <f t="shared" si="39"/>
        <v>83.837599999999995</v>
      </c>
      <c r="X48" s="129">
        <v>369.09999999999997</v>
      </c>
      <c r="Y48" s="83">
        <f t="shared" si="23"/>
        <v>50.088000000000022</v>
      </c>
      <c r="Z48" s="84">
        <f t="shared" si="45"/>
        <v>113.57030615009482</v>
      </c>
    </row>
    <row r="49" spans="1:33" s="56" customFormat="1" ht="23.25" x14ac:dyDescent="0.25">
      <c r="A49" s="158">
        <f t="shared" si="46"/>
        <v>21</v>
      </c>
      <c r="B49" s="61" t="s">
        <v>8</v>
      </c>
      <c r="C49" s="53" t="s">
        <v>20</v>
      </c>
      <c r="D49" s="129">
        <v>1700</v>
      </c>
      <c r="E49" s="129">
        <v>6550</v>
      </c>
      <c r="F49" s="129">
        <f t="shared" si="15"/>
        <v>6587.7579999999989</v>
      </c>
      <c r="G49" s="129">
        <v>1390.5519999999999</v>
      </c>
      <c r="H49" s="129">
        <v>786.19299999999998</v>
      </c>
      <c r="I49" s="129">
        <v>844.37199999999996</v>
      </c>
      <c r="J49" s="129">
        <v>195.05799999999999</v>
      </c>
      <c r="K49" s="129">
        <v>280.65199999999999</v>
      </c>
      <c r="L49" s="129">
        <v>279.33</v>
      </c>
      <c r="M49" s="129">
        <v>1779.376</v>
      </c>
      <c r="N49" s="129">
        <v>356.94600000000003</v>
      </c>
      <c r="O49" s="129">
        <v>507.28500000000003</v>
      </c>
      <c r="P49" s="129">
        <v>167.994</v>
      </c>
      <c r="Q49" s="129">
        <v>6550</v>
      </c>
      <c r="R49" s="129">
        <f t="shared" si="18"/>
        <v>37.757999999998901</v>
      </c>
      <c r="S49" s="115">
        <f t="shared" ref="S49:S54" si="47">F49/Q49*100</f>
        <v>100.57645801526715</v>
      </c>
      <c r="T49" s="129">
        <f t="shared" si="25"/>
        <v>5458.3333333333339</v>
      </c>
      <c r="U49" s="129">
        <f t="shared" si="20"/>
        <v>1129.424666666665</v>
      </c>
      <c r="V49" s="115">
        <f t="shared" si="38"/>
        <v>120.69174961832059</v>
      </c>
      <c r="W49" s="115">
        <f t="shared" si="39"/>
        <v>100.57645801526715</v>
      </c>
      <c r="X49" s="129">
        <v>3041.6190000000001</v>
      </c>
      <c r="Y49" s="83">
        <f t="shared" si="23"/>
        <v>3546.1389999999988</v>
      </c>
      <c r="Z49" s="84">
        <f t="shared" si="45"/>
        <v>216.58721884627886</v>
      </c>
      <c r="AD49" s="56">
        <v>246438.04</v>
      </c>
    </row>
    <row r="50" spans="1:33" s="56" customFormat="1" ht="151.5" customHeight="1" x14ac:dyDescent="0.25">
      <c r="A50" s="158">
        <f t="shared" si="46"/>
        <v>22</v>
      </c>
      <c r="B50" s="61" t="s">
        <v>53</v>
      </c>
      <c r="C50" s="53" t="s">
        <v>47</v>
      </c>
      <c r="D50" s="129">
        <v>2500</v>
      </c>
      <c r="E50" s="129">
        <v>3050</v>
      </c>
      <c r="F50" s="129">
        <f t="shared" si="15"/>
        <v>4337.299</v>
      </c>
      <c r="G50" s="129">
        <v>126.11199999999999</v>
      </c>
      <c r="H50" s="129">
        <v>857.42600000000004</v>
      </c>
      <c r="I50" s="129">
        <v>144.45400000000001</v>
      </c>
      <c r="J50" s="129">
        <v>246.708</v>
      </c>
      <c r="K50" s="129">
        <v>433.55799999999999</v>
      </c>
      <c r="L50" s="129">
        <v>398.62400000000002</v>
      </c>
      <c r="M50" s="129">
        <v>261.10399999999998</v>
      </c>
      <c r="N50" s="129">
        <v>586.42999999999995</v>
      </c>
      <c r="O50" s="129">
        <v>713.95799999999997</v>
      </c>
      <c r="P50" s="129">
        <v>568.92499999999995</v>
      </c>
      <c r="Q50" s="129">
        <v>3050</v>
      </c>
      <c r="R50" s="129">
        <f t="shared" si="18"/>
        <v>1287.299</v>
      </c>
      <c r="S50" s="115">
        <f t="shared" si="47"/>
        <v>142.20652459016395</v>
      </c>
      <c r="T50" s="129">
        <f t="shared" si="25"/>
        <v>2541.6666666666665</v>
      </c>
      <c r="U50" s="129">
        <f t="shared" si="20"/>
        <v>1795.6323333333335</v>
      </c>
      <c r="V50" s="115">
        <f t="shared" si="38"/>
        <v>170.64782950819674</v>
      </c>
      <c r="W50" s="115">
        <f t="shared" si="39"/>
        <v>142.20652459016395</v>
      </c>
      <c r="X50" s="129">
        <v>8852.1919999999991</v>
      </c>
      <c r="Y50" s="83">
        <f t="shared" si="23"/>
        <v>-4514.8929999999991</v>
      </c>
      <c r="Z50" s="84">
        <f t="shared" si="45"/>
        <v>48.996892521084042</v>
      </c>
    </row>
    <row r="51" spans="1:33" s="56" customFormat="1" ht="78" x14ac:dyDescent="0.25">
      <c r="A51" s="158">
        <f t="shared" si="46"/>
        <v>23</v>
      </c>
      <c r="B51" s="61" t="s">
        <v>116</v>
      </c>
      <c r="C51" s="53" t="s">
        <v>115</v>
      </c>
      <c r="D51" s="129">
        <v>0.25</v>
      </c>
      <c r="E51" s="129">
        <v>7.32</v>
      </c>
      <c r="F51" s="129">
        <f t="shared" si="15"/>
        <v>8.4089999999999989</v>
      </c>
      <c r="G51" s="129">
        <v>0</v>
      </c>
      <c r="H51" s="129">
        <v>0</v>
      </c>
      <c r="I51" s="129">
        <v>0</v>
      </c>
      <c r="J51" s="129">
        <v>0</v>
      </c>
      <c r="K51" s="129">
        <v>6.2350000000000003</v>
      </c>
      <c r="L51" s="129">
        <v>1.089</v>
      </c>
      <c r="M51" s="129">
        <v>0</v>
      </c>
      <c r="N51" s="129">
        <v>0</v>
      </c>
      <c r="O51" s="129">
        <v>1.085</v>
      </c>
      <c r="P51" s="129">
        <v>0</v>
      </c>
      <c r="Q51" s="129">
        <v>7.32</v>
      </c>
      <c r="R51" s="129">
        <f t="shared" si="18"/>
        <v>1.0889999999999986</v>
      </c>
      <c r="S51" s="115">
        <f t="shared" si="47"/>
        <v>114.87704918032784</v>
      </c>
      <c r="T51" s="129">
        <f t="shared" si="25"/>
        <v>6.1</v>
      </c>
      <c r="U51" s="129">
        <f t="shared" si="20"/>
        <v>2.3089999999999993</v>
      </c>
      <c r="V51" s="115">
        <f t="shared" si="38"/>
        <v>137.85245901639342</v>
      </c>
      <c r="W51" s="115">
        <f t="shared" si="39"/>
        <v>114.87704918032784</v>
      </c>
      <c r="X51" s="129">
        <v>0</v>
      </c>
      <c r="Y51" s="83">
        <f t="shared" si="23"/>
        <v>8.4089999999999989</v>
      </c>
      <c r="Z51" s="84"/>
      <c r="AB51" s="54">
        <f>F53-F49</f>
        <v>4702245.7089999998</v>
      </c>
      <c r="AC51" s="54">
        <f>X53-X49</f>
        <v>4467839.2130000005</v>
      </c>
      <c r="AD51" s="55">
        <f>AB51/AC51</f>
        <v>1.0524652935848611</v>
      </c>
    </row>
    <row r="52" spans="1:33" s="56" customFormat="1" ht="39" x14ac:dyDescent="0.25">
      <c r="A52" s="158">
        <f t="shared" si="46"/>
        <v>24</v>
      </c>
      <c r="B52" s="61" t="s">
        <v>82</v>
      </c>
      <c r="C52" s="53" t="s">
        <v>81</v>
      </c>
      <c r="D52" s="129">
        <v>0.25</v>
      </c>
      <c r="E52" s="129">
        <v>0.25</v>
      </c>
      <c r="F52" s="129">
        <f t="shared" si="15"/>
        <v>4.0000000000000001E-3</v>
      </c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29">
        <v>0</v>
      </c>
      <c r="O52" s="129">
        <v>4.0000000000000001E-3</v>
      </c>
      <c r="P52" s="129">
        <v>0</v>
      </c>
      <c r="Q52" s="129">
        <v>4.0000000000000001E-3</v>
      </c>
      <c r="R52" s="129">
        <f t="shared" si="18"/>
        <v>0</v>
      </c>
      <c r="S52" s="115">
        <f t="shared" si="47"/>
        <v>100</v>
      </c>
      <c r="T52" s="129">
        <f t="shared" si="25"/>
        <v>0.20833333333333331</v>
      </c>
      <c r="U52" s="129">
        <f t="shared" si="20"/>
        <v>-0.20433333333333331</v>
      </c>
      <c r="V52" s="115">
        <f t="shared" si="38"/>
        <v>1.9200000000000002</v>
      </c>
      <c r="W52" s="115">
        <f t="shared" si="39"/>
        <v>1.6</v>
      </c>
      <c r="X52" s="129">
        <v>0</v>
      </c>
      <c r="Y52" s="83">
        <f t="shared" si="23"/>
        <v>4.0000000000000001E-3</v>
      </c>
      <c r="Z52" s="84"/>
    </row>
    <row r="53" spans="1:33" s="186" customFormat="1" ht="33.75" customHeight="1" x14ac:dyDescent="0.3">
      <c r="A53" s="182" t="s">
        <v>148</v>
      </c>
      <c r="B53" s="182"/>
      <c r="C53" s="182"/>
      <c r="D53" s="183">
        <f>D7+D10+D11+D16+D24+D30+D31+D32+D33+D34+D35+D36+D39+D45+D46+D47+D48+D49+D50+D52+D51+D38+D37</f>
        <v>5219750.3770000003</v>
      </c>
      <c r="E53" s="183">
        <f>E7+E10+E11+E16+E24+E30+E31+E32+E33+E34+E35+E36+E39+E45+E46+E47+E48+E49+E50+E52+E51+E38+E37+E44+E23</f>
        <v>5591550.1810000008</v>
      </c>
      <c r="F53" s="183">
        <f t="shared" si="15"/>
        <v>4708833.4670000002</v>
      </c>
      <c r="G53" s="183">
        <f t="shared" ref="G53:L53" si="48">G7+G10+G11+G16+G24+G30+G31+G32+G33+G34+G35+G36+G39+G45+G46+G47+G48+G49+G50+G52+G51+G38+G37+G44+G23</f>
        <v>426745.84000000014</v>
      </c>
      <c r="H53" s="183">
        <f t="shared" si="48"/>
        <v>445489.51299999992</v>
      </c>
      <c r="I53" s="183">
        <f t="shared" si="48"/>
        <v>377705.67400000012</v>
      </c>
      <c r="J53" s="183">
        <f t="shared" si="48"/>
        <v>481176.41999999987</v>
      </c>
      <c r="K53" s="183">
        <f t="shared" si="48"/>
        <v>494993.17500000005</v>
      </c>
      <c r="L53" s="183">
        <f t="shared" si="48"/>
        <v>432875.951</v>
      </c>
      <c r="M53" s="183">
        <f t="shared" ref="M53:N53" si="49">M7+M10+M11+M16+M24+M30+M31+M32+M33+M34+M35+M36+M39+M45+M46+M47+M48+M49+M50+M52+M51+M38+M37+M44+M23</f>
        <v>530329.65500000014</v>
      </c>
      <c r="N53" s="183">
        <f t="shared" si="49"/>
        <v>493261.36800000013</v>
      </c>
      <c r="O53" s="183">
        <f>O7+O10+O11+O16+O24+O30+O31+O32+O33+O34+O35+O36+O39+O45+O46+O47+O48+O49+O50+O52+O51+O38+O37+O44+O23</f>
        <v>453866.77799999987</v>
      </c>
      <c r="P53" s="183">
        <f>P7+P10+P11+P16+P24+P30+P31+P32+P33+P34+P35+P36+P39+P45+P46+P47+P48+P49+P50+P52+P51+P38+P37+P44+P23</f>
        <v>572389.09299999988</v>
      </c>
      <c r="Q53" s="183">
        <f>Q7+Q10+Q11+Q16+Q24+Q30+Q31+Q32+Q33+Q34+Q35+Q36+Q39+Q45+Q46+Q47+Q48+Q49+Q50+Q52+Q51+Q38+Q37+Q44+Q23</f>
        <v>4453086.4210000001</v>
      </c>
      <c r="R53" s="183">
        <f t="shared" si="18"/>
        <v>255747.04600000009</v>
      </c>
      <c r="S53" s="184">
        <f t="shared" si="47"/>
        <v>105.74314131416673</v>
      </c>
      <c r="T53" s="183">
        <f>T7+T10+T11+T16+T24+T30+T31+T32+T33+T34+T35+T36+T39+T45+T46+T47+T48+T49+T50+T52+T51+T38+T37+T44+T23</f>
        <v>4659625.1508333329</v>
      </c>
      <c r="U53" s="183">
        <f t="shared" si="20"/>
        <v>49208.316166667268</v>
      </c>
      <c r="V53" s="184">
        <f t="shared" si="38"/>
        <v>101.05605739890615</v>
      </c>
      <c r="W53" s="184">
        <f t="shared" si="39"/>
        <v>84.213381165755109</v>
      </c>
      <c r="X53" s="183">
        <f>X7+X10+X11+X16+X24+X30+X31+X32+X33+X34+X35+X36+X39+X45+X46+X47+X48+X49+X50+X52+X51+X38+X23+X37</f>
        <v>4470880.8320000004</v>
      </c>
      <c r="Y53" s="62">
        <f t="shared" si="23"/>
        <v>237952.63499999978</v>
      </c>
      <c r="Z53" s="63">
        <f>F53/X53*100</f>
        <v>105.32227639119502</v>
      </c>
      <c r="AA53" s="185">
        <v>4470880.8320000004</v>
      </c>
      <c r="AB53" s="185">
        <f>AA53-X53</f>
        <v>0</v>
      </c>
      <c r="AE53" s="185" t="e">
        <f>#REF!-#REF!-#REF!</f>
        <v>#REF!</v>
      </c>
      <c r="AG53" s="186">
        <v>294547.38299999997</v>
      </c>
    </row>
    <row r="54" spans="1:33" s="186" customFormat="1" ht="48.75" hidden="1" customHeight="1" x14ac:dyDescent="0.3">
      <c r="A54" s="182" t="s">
        <v>158</v>
      </c>
      <c r="B54" s="182"/>
      <c r="C54" s="182"/>
      <c r="D54" s="183">
        <f>D53</f>
        <v>5219750.3770000003</v>
      </c>
      <c r="E54" s="183">
        <f>E53</f>
        <v>5591550.1810000008</v>
      </c>
      <c r="F54" s="183">
        <f t="shared" si="15"/>
        <v>4708833.4670000002</v>
      </c>
      <c r="G54" s="183">
        <f t="shared" ref="G54:Q54" si="50">G53</f>
        <v>426745.84000000014</v>
      </c>
      <c r="H54" s="183">
        <f t="shared" si="50"/>
        <v>445489.51299999992</v>
      </c>
      <c r="I54" s="183">
        <f t="shared" si="50"/>
        <v>377705.67400000012</v>
      </c>
      <c r="J54" s="183">
        <f t="shared" si="50"/>
        <v>481176.41999999987</v>
      </c>
      <c r="K54" s="183">
        <f t="shared" ref="K54:O54" si="51">K53</f>
        <v>494993.17500000005</v>
      </c>
      <c r="L54" s="183">
        <f t="shared" si="51"/>
        <v>432875.951</v>
      </c>
      <c r="M54" s="183">
        <f t="shared" si="51"/>
        <v>530329.65500000014</v>
      </c>
      <c r="N54" s="183">
        <f t="shared" si="51"/>
        <v>493261.36800000013</v>
      </c>
      <c r="O54" s="183">
        <f t="shared" si="51"/>
        <v>453866.77799999987</v>
      </c>
      <c r="P54" s="183">
        <f t="shared" si="50"/>
        <v>572389.09299999988</v>
      </c>
      <c r="Q54" s="183">
        <f t="shared" si="50"/>
        <v>4453086.4210000001</v>
      </c>
      <c r="R54" s="183">
        <f t="shared" si="18"/>
        <v>255747.04600000009</v>
      </c>
      <c r="S54" s="184">
        <f t="shared" si="47"/>
        <v>105.74314131416673</v>
      </c>
      <c r="T54" s="183">
        <f>T53</f>
        <v>4659625.1508333329</v>
      </c>
      <c r="U54" s="183">
        <f t="shared" si="20"/>
        <v>49208.316166667268</v>
      </c>
      <c r="V54" s="184">
        <f t="shared" si="38"/>
        <v>101.05605739890615</v>
      </c>
      <c r="W54" s="184">
        <f t="shared" si="39"/>
        <v>84.213381165755109</v>
      </c>
      <c r="X54" s="183">
        <f>X53-X8</f>
        <v>3758543.5220000003</v>
      </c>
      <c r="Y54" s="62">
        <f t="shared" si="23"/>
        <v>950289.94499999983</v>
      </c>
      <c r="Z54" s="63">
        <f>F54/X54*100</f>
        <v>125.28346258165266</v>
      </c>
      <c r="AA54" s="185"/>
      <c r="AB54" s="185"/>
      <c r="AE54" s="185"/>
    </row>
    <row r="55" spans="1:33" s="9" customFormat="1" ht="103.5" x14ac:dyDescent="0.25">
      <c r="A55" s="23">
        <v>1</v>
      </c>
      <c r="B55" s="141" t="s">
        <v>171</v>
      </c>
      <c r="C55" s="24" t="s">
        <v>172</v>
      </c>
      <c r="D55" s="85">
        <v>0</v>
      </c>
      <c r="E55" s="85">
        <v>0</v>
      </c>
      <c r="F55" s="129">
        <f t="shared" si="15"/>
        <v>0</v>
      </c>
      <c r="G55" s="129">
        <v>0</v>
      </c>
      <c r="H55" s="129">
        <v>0</v>
      </c>
      <c r="I55" s="129">
        <v>0</v>
      </c>
      <c r="J55" s="129">
        <v>0</v>
      </c>
      <c r="K55" s="129">
        <v>0</v>
      </c>
      <c r="L55" s="129">
        <v>0</v>
      </c>
      <c r="M55" s="129">
        <v>0</v>
      </c>
      <c r="N55" s="129">
        <v>0</v>
      </c>
      <c r="O55" s="129">
        <v>0</v>
      </c>
      <c r="P55" s="129">
        <v>0</v>
      </c>
      <c r="Q55" s="129"/>
      <c r="R55" s="129">
        <f t="shared" si="18"/>
        <v>0</v>
      </c>
      <c r="S55" s="115"/>
      <c r="T55" s="129">
        <f t="shared" ref="T55:T61" si="52">Q55</f>
        <v>0</v>
      </c>
      <c r="U55" s="129">
        <f t="shared" si="20"/>
        <v>0</v>
      </c>
      <c r="V55" s="115"/>
      <c r="W55" s="115"/>
      <c r="X55" s="129">
        <v>9163</v>
      </c>
      <c r="Y55" s="83">
        <f t="shared" si="23"/>
        <v>-9163</v>
      </c>
      <c r="Z55" s="84">
        <f>F55/X55*100</f>
        <v>0</v>
      </c>
      <c r="AA55" s="34"/>
      <c r="AB55" s="34"/>
      <c r="AC55" s="34"/>
      <c r="AD55" s="36"/>
    </row>
    <row r="56" spans="1:33" s="9" customFormat="1" ht="51.75" x14ac:dyDescent="0.25">
      <c r="A56" s="23">
        <f>A55+1</f>
        <v>2</v>
      </c>
      <c r="B56" s="141" t="s">
        <v>223</v>
      </c>
      <c r="C56" s="24" t="s">
        <v>224</v>
      </c>
      <c r="D56" s="85">
        <v>0</v>
      </c>
      <c r="E56" s="85">
        <v>32669.9</v>
      </c>
      <c r="F56" s="129">
        <f t="shared" si="15"/>
        <v>10895.4</v>
      </c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10895.4</v>
      </c>
      <c r="Q56" s="129">
        <v>10895.4</v>
      </c>
      <c r="R56" s="129">
        <f t="shared" ref="R56" si="53">F56-Q56</f>
        <v>0</v>
      </c>
      <c r="S56" s="115">
        <f t="shared" ref="S56" si="54">F56/Q56*100</f>
        <v>100</v>
      </c>
      <c r="T56" s="129">
        <f t="shared" si="52"/>
        <v>10895.4</v>
      </c>
      <c r="U56" s="129">
        <f t="shared" ref="U56" si="55">F56-T56</f>
        <v>0</v>
      </c>
      <c r="V56" s="115">
        <f t="shared" ref="V56" si="56">F56/T56*100</f>
        <v>100</v>
      </c>
      <c r="W56" s="115">
        <f t="shared" ref="W56" si="57">F56/E56*100</f>
        <v>33.349964340264279</v>
      </c>
      <c r="X56" s="129"/>
      <c r="Y56" s="83"/>
      <c r="Z56" s="84"/>
      <c r="AA56" s="34"/>
      <c r="AB56" s="34"/>
      <c r="AC56" s="34"/>
      <c r="AD56" s="36"/>
    </row>
    <row r="57" spans="1:33" s="9" customFormat="1" ht="69" x14ac:dyDescent="0.25">
      <c r="A57" s="23">
        <f t="shared" ref="A57:A71" si="58">A56+1</f>
        <v>3</v>
      </c>
      <c r="B57" s="141" t="s">
        <v>201</v>
      </c>
      <c r="C57" s="24" t="s">
        <v>202</v>
      </c>
      <c r="D57" s="85">
        <v>0</v>
      </c>
      <c r="E57" s="85">
        <v>13474.3</v>
      </c>
      <c r="F57" s="129">
        <f t="shared" si="15"/>
        <v>13474.3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29">
        <v>13474.3</v>
      </c>
      <c r="O57" s="129">
        <v>0</v>
      </c>
      <c r="P57" s="129">
        <v>0</v>
      </c>
      <c r="Q57" s="129">
        <v>13474.3</v>
      </c>
      <c r="R57" s="129">
        <f t="shared" si="18"/>
        <v>0</v>
      </c>
      <c r="S57" s="115">
        <f t="shared" ref="S57" si="59">F57/Q57*100</f>
        <v>100</v>
      </c>
      <c r="T57" s="129">
        <f t="shared" si="52"/>
        <v>13474.3</v>
      </c>
      <c r="U57" s="129">
        <f t="shared" si="20"/>
        <v>0</v>
      </c>
      <c r="V57" s="115">
        <f t="shared" ref="V57" si="60">F57/T57*100</f>
        <v>100</v>
      </c>
      <c r="W57" s="115">
        <f t="shared" ref="W57" si="61">F57/E57*100</f>
        <v>100</v>
      </c>
      <c r="X57" s="129">
        <v>0</v>
      </c>
      <c r="Y57" s="83">
        <f t="shared" ref="Y57:Y80" si="62">F57-X57</f>
        <v>13474.3</v>
      </c>
      <c r="Z57" s="84"/>
      <c r="AA57" s="34"/>
      <c r="AB57" s="34"/>
      <c r="AC57" s="34"/>
      <c r="AD57" s="36"/>
    </row>
    <row r="58" spans="1:33" s="9" customFormat="1" ht="51.75" x14ac:dyDescent="0.25">
      <c r="A58" s="23">
        <f t="shared" si="58"/>
        <v>4</v>
      </c>
      <c r="B58" s="141" t="s">
        <v>188</v>
      </c>
      <c r="C58" s="24" t="s">
        <v>187</v>
      </c>
      <c r="D58" s="85">
        <v>0</v>
      </c>
      <c r="E58" s="85">
        <v>841</v>
      </c>
      <c r="F58" s="129">
        <f t="shared" si="15"/>
        <v>841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237.1</v>
      </c>
      <c r="M58" s="129">
        <v>197.1</v>
      </c>
      <c r="N58" s="129">
        <v>197.1</v>
      </c>
      <c r="O58" s="129">
        <v>200.6</v>
      </c>
      <c r="P58" s="129">
        <v>9.1</v>
      </c>
      <c r="Q58" s="129">
        <v>841</v>
      </c>
      <c r="R58" s="129">
        <f t="shared" ref="R58:R69" si="63">F58-Q58</f>
        <v>0</v>
      </c>
      <c r="S58" s="115">
        <f t="shared" ref="S58:S69" si="64">F58/Q58*100</f>
        <v>100</v>
      </c>
      <c r="T58" s="129">
        <f t="shared" si="52"/>
        <v>841</v>
      </c>
      <c r="U58" s="129">
        <f t="shared" ref="U58:U80" si="65">F58-T58</f>
        <v>0</v>
      </c>
      <c r="V58" s="115">
        <f t="shared" ref="V58:V69" si="66">F58/T58*100</f>
        <v>100</v>
      </c>
      <c r="W58" s="115">
        <f t="shared" ref="W58:W69" si="67">F58/E58*100</f>
        <v>100</v>
      </c>
      <c r="X58" s="129">
        <v>0</v>
      </c>
      <c r="Y58" s="83">
        <f t="shared" si="62"/>
        <v>841</v>
      </c>
      <c r="Z58" s="84"/>
      <c r="AA58" s="34"/>
      <c r="AB58" s="34"/>
      <c r="AC58" s="34"/>
      <c r="AD58" s="36"/>
    </row>
    <row r="59" spans="1:33" s="9" customFormat="1" ht="23.25" x14ac:dyDescent="0.25">
      <c r="A59" s="23">
        <f t="shared" si="58"/>
        <v>5</v>
      </c>
      <c r="B59" s="141" t="s">
        <v>134</v>
      </c>
      <c r="C59" s="24" t="s">
        <v>55</v>
      </c>
      <c r="D59" s="85">
        <v>879086.1</v>
      </c>
      <c r="E59" s="85">
        <v>879086.1</v>
      </c>
      <c r="F59" s="129">
        <f t="shared" si="15"/>
        <v>723093.9</v>
      </c>
      <c r="G59" s="129">
        <v>63808.4</v>
      </c>
      <c r="H59" s="129">
        <v>63802.3</v>
      </c>
      <c r="I59" s="129">
        <v>68537.3</v>
      </c>
      <c r="J59" s="129">
        <v>77227.5</v>
      </c>
      <c r="K59" s="129">
        <v>77274.399999999994</v>
      </c>
      <c r="L59" s="129">
        <v>167706.4</v>
      </c>
      <c r="M59" s="129">
        <v>24650.9</v>
      </c>
      <c r="N59" s="129">
        <v>24661</v>
      </c>
      <c r="O59" s="129">
        <v>77396.2</v>
      </c>
      <c r="P59" s="129">
        <v>78029.5</v>
      </c>
      <c r="Q59" s="129">
        <v>723093.9</v>
      </c>
      <c r="R59" s="129">
        <f t="shared" si="63"/>
        <v>0</v>
      </c>
      <c r="S59" s="115">
        <f t="shared" si="64"/>
        <v>100</v>
      </c>
      <c r="T59" s="129">
        <f t="shared" si="52"/>
        <v>723093.9</v>
      </c>
      <c r="U59" s="129">
        <f t="shared" si="65"/>
        <v>0</v>
      </c>
      <c r="V59" s="115">
        <f t="shared" si="66"/>
        <v>100</v>
      </c>
      <c r="W59" s="115">
        <f t="shared" si="67"/>
        <v>82.255185242947192</v>
      </c>
      <c r="X59" s="129">
        <v>628827.20000000007</v>
      </c>
      <c r="Y59" s="83">
        <f t="shared" si="62"/>
        <v>94266.699999999953</v>
      </c>
      <c r="Z59" s="84">
        <f t="shared" ref="Z59:Z68" si="68">F59/X59*100</f>
        <v>114.99087507665062</v>
      </c>
      <c r="AA59" s="34"/>
      <c r="AB59" s="34"/>
      <c r="AC59" s="34"/>
      <c r="AD59" s="36"/>
    </row>
    <row r="60" spans="1:33" s="9" customFormat="1" ht="51.75" x14ac:dyDescent="0.25">
      <c r="A60" s="23">
        <f t="shared" si="58"/>
        <v>6</v>
      </c>
      <c r="B60" s="141" t="s">
        <v>228</v>
      </c>
      <c r="C60" s="24" t="s">
        <v>229</v>
      </c>
      <c r="D60" s="85">
        <v>0</v>
      </c>
      <c r="E60" s="85">
        <v>1788</v>
      </c>
      <c r="F60" s="129">
        <f t="shared" si="15"/>
        <v>1788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1788</v>
      </c>
      <c r="Q60" s="129">
        <v>1788</v>
      </c>
      <c r="R60" s="129">
        <f t="shared" si="63"/>
        <v>0</v>
      </c>
      <c r="S60" s="115">
        <f t="shared" ref="S60" si="69">F60/Q60*100</f>
        <v>100</v>
      </c>
      <c r="T60" s="129">
        <f t="shared" si="52"/>
        <v>1788</v>
      </c>
      <c r="U60" s="129">
        <f t="shared" ref="U60" si="70">F60-T60</f>
        <v>0</v>
      </c>
      <c r="V60" s="115">
        <f t="shared" ref="V60" si="71">F60/T60*100</f>
        <v>100</v>
      </c>
      <c r="W60" s="115">
        <f t="shared" ref="W60" si="72">F60/E60*100</f>
        <v>100</v>
      </c>
      <c r="X60" s="129"/>
      <c r="Y60" s="83">
        <f t="shared" si="62"/>
        <v>1788</v>
      </c>
      <c r="Z60" s="84"/>
      <c r="AA60" s="34"/>
      <c r="AB60" s="34"/>
      <c r="AC60" s="34"/>
      <c r="AD60" s="36"/>
    </row>
    <row r="61" spans="1:33" s="9" customFormat="1" ht="23.25" x14ac:dyDescent="0.25">
      <c r="A61" s="23">
        <f t="shared" si="58"/>
        <v>7</v>
      </c>
      <c r="B61" s="141" t="s">
        <v>164</v>
      </c>
      <c r="C61" s="24" t="s">
        <v>163</v>
      </c>
      <c r="D61" s="85">
        <v>0</v>
      </c>
      <c r="E61" s="85">
        <v>5159.018</v>
      </c>
      <c r="F61" s="129">
        <f t="shared" si="15"/>
        <v>5159.018</v>
      </c>
      <c r="G61" s="129">
        <v>0</v>
      </c>
      <c r="H61" s="129">
        <v>561.923</v>
      </c>
      <c r="I61" s="129">
        <v>0</v>
      </c>
      <c r="J61" s="129">
        <v>1564.171</v>
      </c>
      <c r="K61" s="129">
        <v>0</v>
      </c>
      <c r="L61" s="129">
        <v>730.01800000000003</v>
      </c>
      <c r="M61" s="129">
        <v>1194.4839999999999</v>
      </c>
      <c r="N61" s="129">
        <v>372.44799999999998</v>
      </c>
      <c r="O61" s="129">
        <v>355.87</v>
      </c>
      <c r="P61" s="129">
        <v>380.10399999999998</v>
      </c>
      <c r="Q61" s="129">
        <v>5159.018</v>
      </c>
      <c r="R61" s="129">
        <f t="shared" si="63"/>
        <v>0</v>
      </c>
      <c r="S61" s="115">
        <f t="shared" si="64"/>
        <v>100</v>
      </c>
      <c r="T61" s="129">
        <f t="shared" si="52"/>
        <v>5159.018</v>
      </c>
      <c r="U61" s="129">
        <f t="shared" si="65"/>
        <v>0</v>
      </c>
      <c r="V61" s="115">
        <f t="shared" si="66"/>
        <v>100</v>
      </c>
      <c r="W61" s="115">
        <f t="shared" si="67"/>
        <v>100</v>
      </c>
      <c r="X61" s="129">
        <v>6010.9319999999998</v>
      </c>
      <c r="Y61" s="83">
        <f t="shared" si="62"/>
        <v>-851.91399999999976</v>
      </c>
      <c r="Z61" s="84">
        <f t="shared" si="68"/>
        <v>85.827256072768748</v>
      </c>
      <c r="AA61" s="34"/>
      <c r="AB61" s="34"/>
      <c r="AC61" s="34"/>
      <c r="AD61" s="36"/>
    </row>
    <row r="62" spans="1:33" s="9" customFormat="1" ht="293.25" x14ac:dyDescent="0.25">
      <c r="A62" s="23">
        <f t="shared" si="58"/>
        <v>8</v>
      </c>
      <c r="B62" s="142" t="s">
        <v>194</v>
      </c>
      <c r="C62" s="95">
        <v>41050400</v>
      </c>
      <c r="D62" s="85">
        <v>0</v>
      </c>
      <c r="E62" s="85">
        <v>123718.743</v>
      </c>
      <c r="F62" s="129">
        <f t="shared" si="15"/>
        <v>123718.74299999999</v>
      </c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129">
        <v>0</v>
      </c>
      <c r="M62" s="129">
        <v>76788.573999999993</v>
      </c>
      <c r="N62" s="129">
        <v>44748.065999999999</v>
      </c>
      <c r="O62" s="129">
        <v>0</v>
      </c>
      <c r="P62" s="129">
        <v>2182.1030000000001</v>
      </c>
      <c r="Q62" s="129">
        <v>123718.743</v>
      </c>
      <c r="R62" s="129">
        <f t="shared" si="63"/>
        <v>0</v>
      </c>
      <c r="S62" s="115">
        <f t="shared" si="64"/>
        <v>99.999999999999986</v>
      </c>
      <c r="T62" s="129">
        <f t="shared" ref="T62:T64" si="73">Q62</f>
        <v>123718.743</v>
      </c>
      <c r="U62" s="129">
        <f t="shared" si="65"/>
        <v>0</v>
      </c>
      <c r="V62" s="115">
        <f t="shared" si="66"/>
        <v>99.999999999999986</v>
      </c>
      <c r="W62" s="115">
        <f t="shared" si="67"/>
        <v>99.999999999999986</v>
      </c>
      <c r="X62" s="129">
        <v>28197.350000000002</v>
      </c>
      <c r="Y62" s="83">
        <f t="shared" si="62"/>
        <v>95521.392999999982</v>
      </c>
      <c r="Z62" s="84">
        <f t="shared" si="68"/>
        <v>438.76017781812823</v>
      </c>
      <c r="AA62" s="34"/>
      <c r="AB62" s="34"/>
      <c r="AC62" s="34"/>
      <c r="AD62" s="36"/>
    </row>
    <row r="63" spans="1:33" s="9" customFormat="1" ht="207" x14ac:dyDescent="0.25">
      <c r="A63" s="23">
        <f t="shared" si="58"/>
        <v>9</v>
      </c>
      <c r="B63" s="142" t="s">
        <v>195</v>
      </c>
      <c r="C63" s="95">
        <v>41050500</v>
      </c>
      <c r="D63" s="85">
        <v>0</v>
      </c>
      <c r="E63" s="85">
        <v>6536.9610000000002</v>
      </c>
      <c r="F63" s="129">
        <f t="shared" si="15"/>
        <v>6536.9610000000002</v>
      </c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6536.9610000000002</v>
      </c>
      <c r="N63" s="129">
        <v>0</v>
      </c>
      <c r="O63" s="129">
        <v>0</v>
      </c>
      <c r="P63" s="129">
        <v>0</v>
      </c>
      <c r="Q63" s="129">
        <v>6536.9610000000002</v>
      </c>
      <c r="R63" s="129">
        <f t="shared" si="63"/>
        <v>0</v>
      </c>
      <c r="S63" s="115">
        <f t="shared" si="64"/>
        <v>100</v>
      </c>
      <c r="T63" s="129">
        <f t="shared" si="73"/>
        <v>6536.9610000000002</v>
      </c>
      <c r="U63" s="129">
        <f t="shared" si="65"/>
        <v>0</v>
      </c>
      <c r="V63" s="115">
        <f t="shared" si="66"/>
        <v>100</v>
      </c>
      <c r="W63" s="115">
        <f t="shared" si="67"/>
        <v>100</v>
      </c>
      <c r="X63" s="129">
        <v>11454.995999999999</v>
      </c>
      <c r="Y63" s="83">
        <f t="shared" si="62"/>
        <v>-4918.0349999999989</v>
      </c>
      <c r="Z63" s="84">
        <f t="shared" si="68"/>
        <v>57.066462528664353</v>
      </c>
      <c r="AA63" s="34"/>
      <c r="AB63" s="34"/>
      <c r="AC63" s="34"/>
      <c r="AD63" s="36"/>
    </row>
    <row r="64" spans="1:33" s="9" customFormat="1" ht="293.25" x14ac:dyDescent="0.25">
      <c r="A64" s="23">
        <f t="shared" si="58"/>
        <v>10</v>
      </c>
      <c r="B64" s="142" t="s">
        <v>196</v>
      </c>
      <c r="C64" s="95">
        <v>41050600</v>
      </c>
      <c r="D64" s="85">
        <v>0</v>
      </c>
      <c r="E64" s="85">
        <v>27497.331999999999</v>
      </c>
      <c r="F64" s="129">
        <f t="shared" si="15"/>
        <v>27497.332000000002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18096.772000000001</v>
      </c>
      <c r="N64" s="129">
        <v>0</v>
      </c>
      <c r="O64" s="129">
        <v>9400.56</v>
      </c>
      <c r="P64" s="129">
        <v>0</v>
      </c>
      <c r="Q64" s="129">
        <v>27497.331999999999</v>
      </c>
      <c r="R64" s="129">
        <f t="shared" si="63"/>
        <v>0</v>
      </c>
      <c r="S64" s="115">
        <f t="shared" si="64"/>
        <v>100.00000000000003</v>
      </c>
      <c r="T64" s="129">
        <f t="shared" si="73"/>
        <v>27497.331999999999</v>
      </c>
      <c r="U64" s="129">
        <f t="shared" si="65"/>
        <v>0</v>
      </c>
      <c r="V64" s="115">
        <f t="shared" si="66"/>
        <v>100.00000000000003</v>
      </c>
      <c r="W64" s="115">
        <f t="shared" si="67"/>
        <v>100.00000000000003</v>
      </c>
      <c r="X64" s="129">
        <v>44880.194000000003</v>
      </c>
      <c r="Y64" s="83">
        <f t="shared" si="62"/>
        <v>-17382.862000000001</v>
      </c>
      <c r="Z64" s="84">
        <f t="shared" si="68"/>
        <v>61.268300221696904</v>
      </c>
      <c r="AA64" s="34"/>
      <c r="AB64" s="34"/>
      <c r="AC64" s="34"/>
      <c r="AD64" s="36"/>
    </row>
    <row r="65" spans="1:28" s="9" customFormat="1" ht="34.5" x14ac:dyDescent="0.25">
      <c r="A65" s="23">
        <f t="shared" si="58"/>
        <v>11</v>
      </c>
      <c r="B65" s="142" t="s">
        <v>135</v>
      </c>
      <c r="C65" s="95" t="s">
        <v>112</v>
      </c>
      <c r="D65" s="85">
        <v>23435.05</v>
      </c>
      <c r="E65" s="85">
        <v>23435.05</v>
      </c>
      <c r="F65" s="129">
        <f t="shared" si="15"/>
        <v>19276.347000000002</v>
      </c>
      <c r="G65" s="129">
        <v>1701.0619999999999</v>
      </c>
      <c r="H65" s="129">
        <v>1700.758</v>
      </c>
      <c r="I65" s="129">
        <v>1827.075</v>
      </c>
      <c r="J65" s="129">
        <v>2058.7849999999999</v>
      </c>
      <c r="K65" s="129">
        <v>2059.9450000000002</v>
      </c>
      <c r="L65" s="129">
        <v>4470.8270000000002</v>
      </c>
      <c r="M65" s="129">
        <v>657.11400000000003</v>
      </c>
      <c r="N65" s="129">
        <v>657.37400000000002</v>
      </c>
      <c r="O65" s="129">
        <v>2063.2660000000001</v>
      </c>
      <c r="P65" s="129">
        <v>2080.1410000000001</v>
      </c>
      <c r="Q65" s="129">
        <v>19276.347000000002</v>
      </c>
      <c r="R65" s="129">
        <f t="shared" si="63"/>
        <v>0</v>
      </c>
      <c r="S65" s="115">
        <f t="shared" si="64"/>
        <v>100</v>
      </c>
      <c r="T65" s="129">
        <f t="shared" ref="T65:T74" si="74">Q65</f>
        <v>19276.347000000002</v>
      </c>
      <c r="U65" s="129">
        <f t="shared" si="65"/>
        <v>0</v>
      </c>
      <c r="V65" s="115">
        <f t="shared" si="66"/>
        <v>100</v>
      </c>
      <c r="W65" s="115">
        <f t="shared" si="67"/>
        <v>82.254345520918463</v>
      </c>
      <c r="X65" s="129">
        <v>14741.154999999999</v>
      </c>
      <c r="Y65" s="83">
        <f t="shared" si="62"/>
        <v>4535.1920000000027</v>
      </c>
      <c r="Z65" s="84">
        <f t="shared" si="68"/>
        <v>130.76551328576357</v>
      </c>
    </row>
    <row r="66" spans="1:28" s="9" customFormat="1" ht="51.75" x14ac:dyDescent="0.25">
      <c r="A66" s="23">
        <f t="shared" si="58"/>
        <v>12</v>
      </c>
      <c r="B66" s="142" t="s">
        <v>136</v>
      </c>
      <c r="C66" s="95">
        <v>41051200</v>
      </c>
      <c r="D66" s="85">
        <v>0</v>
      </c>
      <c r="E66" s="85">
        <v>2257.1999999999998</v>
      </c>
      <c r="F66" s="129">
        <f t="shared" si="15"/>
        <v>2257.1999999999998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1977.5</v>
      </c>
      <c r="N66" s="129">
        <v>279.7</v>
      </c>
      <c r="O66" s="129">
        <v>0</v>
      </c>
      <c r="P66" s="129">
        <v>0</v>
      </c>
      <c r="Q66" s="129">
        <v>2257.1999999999998</v>
      </c>
      <c r="R66" s="129">
        <f t="shared" si="63"/>
        <v>0</v>
      </c>
      <c r="S66" s="115">
        <f t="shared" si="64"/>
        <v>100</v>
      </c>
      <c r="T66" s="129">
        <f t="shared" ref="T66:T70" si="75">Q66</f>
        <v>2257.1999999999998</v>
      </c>
      <c r="U66" s="129">
        <f t="shared" si="65"/>
        <v>0</v>
      </c>
      <c r="V66" s="115">
        <f t="shared" si="66"/>
        <v>100</v>
      </c>
      <c r="W66" s="115">
        <f t="shared" si="67"/>
        <v>100</v>
      </c>
      <c r="X66" s="129">
        <v>2178.1800000000003</v>
      </c>
      <c r="Y66" s="83">
        <f t="shared" si="62"/>
        <v>79.019999999999527</v>
      </c>
      <c r="Z66" s="84">
        <f t="shared" si="68"/>
        <v>103.62779935542514</v>
      </c>
    </row>
    <row r="67" spans="1:28" s="9" customFormat="1" ht="51.75" x14ac:dyDescent="0.25">
      <c r="A67" s="23">
        <f t="shared" si="58"/>
        <v>13</v>
      </c>
      <c r="B67" s="142" t="s">
        <v>226</v>
      </c>
      <c r="C67" s="95" t="s">
        <v>225</v>
      </c>
      <c r="D67" s="85">
        <v>0</v>
      </c>
      <c r="E67" s="85">
        <v>0</v>
      </c>
      <c r="F67" s="129">
        <f t="shared" si="15"/>
        <v>14655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9">
        <v>0</v>
      </c>
      <c r="P67" s="129">
        <v>14655</v>
      </c>
      <c r="Q67" s="129"/>
      <c r="R67" s="129">
        <f t="shared" si="63"/>
        <v>14655</v>
      </c>
      <c r="S67" s="115"/>
      <c r="T67" s="129"/>
      <c r="U67" s="129">
        <f t="shared" si="65"/>
        <v>14655</v>
      </c>
      <c r="V67" s="115"/>
      <c r="W67" s="115"/>
      <c r="X67" s="129"/>
      <c r="Y67" s="83">
        <f t="shared" si="62"/>
        <v>14655</v>
      </c>
      <c r="Z67" s="84"/>
    </row>
    <row r="68" spans="1:28" s="9" customFormat="1" ht="51.75" x14ac:dyDescent="0.25">
      <c r="A68" s="23">
        <f t="shared" si="58"/>
        <v>14</v>
      </c>
      <c r="B68" s="142" t="s">
        <v>173</v>
      </c>
      <c r="C68" s="95" t="s">
        <v>174</v>
      </c>
      <c r="D68" s="85">
        <v>0</v>
      </c>
      <c r="E68" s="85">
        <v>755.755</v>
      </c>
      <c r="F68" s="129">
        <f t="shared" si="15"/>
        <v>755.755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755.755</v>
      </c>
      <c r="N68" s="129">
        <v>0</v>
      </c>
      <c r="O68" s="129">
        <v>0</v>
      </c>
      <c r="P68" s="129">
        <v>0</v>
      </c>
      <c r="Q68" s="129">
        <v>755.755</v>
      </c>
      <c r="R68" s="129">
        <f t="shared" si="63"/>
        <v>0</v>
      </c>
      <c r="S68" s="115">
        <f t="shared" si="64"/>
        <v>100</v>
      </c>
      <c r="T68" s="129">
        <f t="shared" si="75"/>
        <v>755.755</v>
      </c>
      <c r="U68" s="129">
        <f t="shared" si="65"/>
        <v>0</v>
      </c>
      <c r="V68" s="115">
        <f t="shared" si="66"/>
        <v>100</v>
      </c>
      <c r="W68" s="115">
        <f t="shared" si="67"/>
        <v>100</v>
      </c>
      <c r="X68" s="129">
        <v>2073.1129999999998</v>
      </c>
      <c r="Y68" s="83">
        <f t="shared" si="62"/>
        <v>-1317.3579999999997</v>
      </c>
      <c r="Z68" s="84">
        <f t="shared" si="68"/>
        <v>36.455079872635984</v>
      </c>
    </row>
    <row r="69" spans="1:28" s="9" customFormat="1" ht="69" x14ac:dyDescent="0.25">
      <c r="A69" s="23">
        <f t="shared" si="58"/>
        <v>15</v>
      </c>
      <c r="B69" s="142" t="s">
        <v>182</v>
      </c>
      <c r="C69" s="95">
        <v>41057700</v>
      </c>
      <c r="D69" s="85">
        <v>0</v>
      </c>
      <c r="E69" s="85">
        <v>51.972000000000001</v>
      </c>
      <c r="F69" s="129">
        <f t="shared" si="15"/>
        <v>51.972000000000001</v>
      </c>
      <c r="G69" s="129">
        <v>0</v>
      </c>
      <c r="H69" s="129">
        <v>0</v>
      </c>
      <c r="I69" s="129">
        <v>0</v>
      </c>
      <c r="J69" s="129">
        <v>20.788</v>
      </c>
      <c r="K69" s="129">
        <v>10.395</v>
      </c>
      <c r="L69" s="129">
        <v>10.395</v>
      </c>
      <c r="M69" s="129">
        <v>10.394</v>
      </c>
      <c r="N69" s="129">
        <v>0</v>
      </c>
      <c r="O69" s="129">
        <v>0</v>
      </c>
      <c r="P69" s="129">
        <v>0</v>
      </c>
      <c r="Q69" s="129">
        <v>51.972000000000001</v>
      </c>
      <c r="R69" s="129">
        <f t="shared" si="63"/>
        <v>0</v>
      </c>
      <c r="S69" s="115">
        <f t="shared" si="64"/>
        <v>100</v>
      </c>
      <c r="T69" s="129">
        <f t="shared" si="75"/>
        <v>51.972000000000001</v>
      </c>
      <c r="U69" s="129">
        <f t="shared" si="65"/>
        <v>0</v>
      </c>
      <c r="V69" s="115">
        <f t="shared" si="66"/>
        <v>100</v>
      </c>
      <c r="W69" s="115">
        <f t="shared" si="67"/>
        <v>100</v>
      </c>
      <c r="X69" s="129">
        <v>0</v>
      </c>
      <c r="Y69" s="83">
        <f t="shared" si="62"/>
        <v>51.972000000000001</v>
      </c>
      <c r="Z69" s="84"/>
    </row>
    <row r="70" spans="1:28" s="9" customFormat="1" ht="51.75" x14ac:dyDescent="0.25">
      <c r="A70" s="23">
        <f t="shared" si="58"/>
        <v>16</v>
      </c>
      <c r="B70" s="142" t="s">
        <v>197</v>
      </c>
      <c r="C70" s="95" t="s">
        <v>198</v>
      </c>
      <c r="D70" s="85">
        <v>0</v>
      </c>
      <c r="E70" s="85">
        <v>0</v>
      </c>
      <c r="F70" s="129">
        <f t="shared" si="15"/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9">
        <v>0</v>
      </c>
      <c r="P70" s="129">
        <v>0</v>
      </c>
      <c r="Q70" s="129"/>
      <c r="R70" s="129"/>
      <c r="S70" s="115"/>
      <c r="T70" s="129">
        <f t="shared" si="75"/>
        <v>0</v>
      </c>
      <c r="U70" s="129">
        <f t="shared" si="65"/>
        <v>0</v>
      </c>
      <c r="V70" s="115"/>
      <c r="W70" s="115"/>
      <c r="X70" s="129">
        <v>3588.8999999999996</v>
      </c>
      <c r="Y70" s="83">
        <f t="shared" si="62"/>
        <v>-3588.8999999999996</v>
      </c>
      <c r="Z70" s="84"/>
    </row>
    <row r="71" spans="1:28" s="9" customFormat="1" ht="23.25" x14ac:dyDescent="0.25">
      <c r="A71" s="23">
        <f t="shared" si="58"/>
        <v>17</v>
      </c>
      <c r="B71" s="143" t="s">
        <v>137</v>
      </c>
      <c r="C71" s="95" t="s">
        <v>104</v>
      </c>
      <c r="D71" s="85">
        <f>SUM(D72:D79)</f>
        <v>1982.317</v>
      </c>
      <c r="E71" s="85">
        <f>SUM(E72:E79)</f>
        <v>7580.2859999999991</v>
      </c>
      <c r="F71" s="129">
        <f t="shared" si="15"/>
        <v>2542.2570000000001</v>
      </c>
      <c r="G71" s="129">
        <f t="shared" ref="G71:Q71" si="76">SUM(G72:G79)</f>
        <v>0</v>
      </c>
      <c r="H71" s="129">
        <f t="shared" si="76"/>
        <v>129.971</v>
      </c>
      <c r="I71" s="129">
        <f t="shared" si="76"/>
        <v>331.63199999999995</v>
      </c>
      <c r="J71" s="129">
        <f t="shared" si="76"/>
        <v>289.63200000000001</v>
      </c>
      <c r="K71" s="129">
        <f t="shared" ref="K71" si="77">SUM(K72:K79)</f>
        <v>207.55799999999999</v>
      </c>
      <c r="L71" s="129">
        <f>SUM(L72:L79)</f>
        <v>226.85399999999998</v>
      </c>
      <c r="M71" s="129">
        <f>SUM(M72:M79)</f>
        <v>369.83200000000005</v>
      </c>
      <c r="N71" s="129">
        <f>SUM(N72:N79)</f>
        <v>97.296000000000006</v>
      </c>
      <c r="O71" s="129">
        <f>SUM(O72:O79)</f>
        <v>475.15999999999997</v>
      </c>
      <c r="P71" s="129">
        <f>SUM(P72:P79)</f>
        <v>414.32200000000006</v>
      </c>
      <c r="Q71" s="129">
        <f t="shared" si="76"/>
        <v>2664.3010000000004</v>
      </c>
      <c r="R71" s="129">
        <f t="shared" ref="R71:R80" si="78">F71-Q71</f>
        <v>-122.04400000000032</v>
      </c>
      <c r="S71" s="115">
        <f>F71/Q71*100</f>
        <v>95.419286334389383</v>
      </c>
      <c r="T71" s="129">
        <f t="shared" si="74"/>
        <v>2664.3010000000004</v>
      </c>
      <c r="U71" s="129">
        <f t="shared" si="65"/>
        <v>-122.04400000000032</v>
      </c>
      <c r="V71" s="115">
        <f>F71/T71*100</f>
        <v>95.419286334389383</v>
      </c>
      <c r="W71" s="115">
        <f>F71/E71*100</f>
        <v>33.537745145763637</v>
      </c>
      <c r="X71" s="129">
        <f>SUM(X72:X79)</f>
        <v>5153.7420000000002</v>
      </c>
      <c r="Y71" s="83">
        <f t="shared" si="62"/>
        <v>-2611.4850000000001</v>
      </c>
      <c r="Z71" s="84">
        <f>F71/X71*100</f>
        <v>49.328371501716617</v>
      </c>
      <c r="AA71" s="129"/>
      <c r="AB71" s="129"/>
    </row>
    <row r="72" spans="1:28" s="127" customFormat="1" ht="34.5" x14ac:dyDescent="0.25">
      <c r="A72" s="126" t="s">
        <v>231</v>
      </c>
      <c r="B72" s="144" t="s">
        <v>138</v>
      </c>
      <c r="C72" s="128"/>
      <c r="D72" s="133">
        <v>105</v>
      </c>
      <c r="E72" s="133">
        <v>105</v>
      </c>
      <c r="F72" s="130">
        <f t="shared" si="15"/>
        <v>17.239000000000001</v>
      </c>
      <c r="G72" s="130">
        <v>0</v>
      </c>
      <c r="H72" s="130">
        <v>3.7240000000000002</v>
      </c>
      <c r="I72" s="130">
        <v>0</v>
      </c>
      <c r="J72" s="130">
        <v>0</v>
      </c>
      <c r="K72" s="130">
        <v>0</v>
      </c>
      <c r="L72" s="130">
        <v>2.9689999999999999</v>
      </c>
      <c r="M72" s="130">
        <v>7.4480000000000004</v>
      </c>
      <c r="N72" s="130">
        <v>0</v>
      </c>
      <c r="O72" s="130">
        <v>0</v>
      </c>
      <c r="P72" s="130">
        <v>3.0979999999999999</v>
      </c>
      <c r="Q72" s="130">
        <v>87.239000000000004</v>
      </c>
      <c r="R72" s="130">
        <f t="shared" si="78"/>
        <v>-70</v>
      </c>
      <c r="S72" s="116">
        <f>F72/Q72*100</f>
        <v>19.760657504097935</v>
      </c>
      <c r="T72" s="130">
        <f t="shared" si="74"/>
        <v>87.239000000000004</v>
      </c>
      <c r="U72" s="130">
        <f t="shared" si="65"/>
        <v>-70</v>
      </c>
      <c r="V72" s="116">
        <f>F72/T72*100</f>
        <v>19.760657504097935</v>
      </c>
      <c r="W72" s="116">
        <f>F72/E72*100</f>
        <v>16.418095238095241</v>
      </c>
      <c r="X72" s="130">
        <v>23.207999999999998</v>
      </c>
      <c r="Y72" s="131">
        <f t="shared" si="62"/>
        <v>-5.9689999999999976</v>
      </c>
      <c r="Z72" s="132">
        <f>F72/X72*100</f>
        <v>74.280420544639796</v>
      </c>
    </row>
    <row r="73" spans="1:28" s="127" customFormat="1" ht="34.5" x14ac:dyDescent="0.25">
      <c r="A73" s="126" t="s">
        <v>232</v>
      </c>
      <c r="B73" s="144" t="s">
        <v>139</v>
      </c>
      <c r="C73" s="128"/>
      <c r="D73" s="133">
        <v>1246.7</v>
      </c>
      <c r="E73" s="133">
        <v>1246.7</v>
      </c>
      <c r="F73" s="130">
        <f t="shared" si="15"/>
        <v>884.21600000000012</v>
      </c>
      <c r="G73" s="130">
        <v>0</v>
      </c>
      <c r="H73" s="130">
        <v>58.584000000000003</v>
      </c>
      <c r="I73" s="130">
        <v>65.713999999999999</v>
      </c>
      <c r="J73" s="130">
        <v>117.73099999999999</v>
      </c>
      <c r="K73" s="130">
        <v>139.89500000000001</v>
      </c>
      <c r="L73" s="130">
        <v>138.642</v>
      </c>
      <c r="M73" s="130">
        <v>47.179000000000002</v>
      </c>
      <c r="N73" s="130">
        <v>97.296000000000006</v>
      </c>
      <c r="O73" s="130">
        <v>65.713999999999999</v>
      </c>
      <c r="P73" s="130">
        <v>153.46100000000001</v>
      </c>
      <c r="Q73" s="130">
        <v>884.21600000000001</v>
      </c>
      <c r="R73" s="130">
        <f t="shared" si="78"/>
        <v>0</v>
      </c>
      <c r="S73" s="116">
        <f>F73/Q73*100</f>
        <v>100.00000000000003</v>
      </c>
      <c r="T73" s="130">
        <f t="shared" si="74"/>
        <v>884.21600000000001</v>
      </c>
      <c r="U73" s="130">
        <f t="shared" si="65"/>
        <v>0</v>
      </c>
      <c r="V73" s="116">
        <f>F73/T73*100</f>
        <v>100.00000000000003</v>
      </c>
      <c r="W73" s="116">
        <f>F73/E73*100</f>
        <v>70.924520734739716</v>
      </c>
      <c r="X73" s="130">
        <v>1114.5159999999998</v>
      </c>
      <c r="Y73" s="131">
        <f t="shared" si="62"/>
        <v>-230.29999999999973</v>
      </c>
      <c r="Z73" s="132">
        <f>F73/X73*100</f>
        <v>79.336321775551028</v>
      </c>
    </row>
    <row r="74" spans="1:28" s="127" customFormat="1" ht="69" x14ac:dyDescent="0.25">
      <c r="A74" s="126" t="s">
        <v>233</v>
      </c>
      <c r="B74" s="144" t="s">
        <v>140</v>
      </c>
      <c r="C74" s="128"/>
      <c r="D74" s="133">
        <v>292.3</v>
      </c>
      <c r="E74" s="133">
        <v>292.3</v>
      </c>
      <c r="F74" s="130">
        <f t="shared" si="15"/>
        <v>292.29999999999995</v>
      </c>
      <c r="G74" s="130">
        <v>0</v>
      </c>
      <c r="H74" s="130">
        <v>0</v>
      </c>
      <c r="I74" s="130">
        <v>146.136</v>
      </c>
      <c r="J74" s="130">
        <v>0</v>
      </c>
      <c r="K74" s="130">
        <v>0</v>
      </c>
      <c r="L74" s="130">
        <v>0</v>
      </c>
      <c r="M74" s="130">
        <v>0</v>
      </c>
      <c r="N74" s="130">
        <v>0</v>
      </c>
      <c r="O74" s="130">
        <f>285.044-138.88</f>
        <v>146.16399999999999</v>
      </c>
      <c r="P74" s="130"/>
      <c r="Q74" s="130">
        <v>292.3</v>
      </c>
      <c r="R74" s="130">
        <f t="shared" si="78"/>
        <v>0</v>
      </c>
      <c r="S74" s="116">
        <f>F74/Q74*100</f>
        <v>99.999999999999972</v>
      </c>
      <c r="T74" s="130">
        <f t="shared" si="74"/>
        <v>292.3</v>
      </c>
      <c r="U74" s="130">
        <f t="shared" si="65"/>
        <v>0</v>
      </c>
      <c r="V74" s="116">
        <f>F74/T74*100</f>
        <v>99.999999999999972</v>
      </c>
      <c r="W74" s="116">
        <f>F74/E74*100</f>
        <v>99.999999999999972</v>
      </c>
      <c r="X74" s="130">
        <v>292.29999999999995</v>
      </c>
      <c r="Y74" s="131">
        <f t="shared" si="62"/>
        <v>0</v>
      </c>
      <c r="Z74" s="132">
        <f>F74/X74*100</f>
        <v>100</v>
      </c>
    </row>
    <row r="75" spans="1:28" s="127" customFormat="1" ht="69" x14ac:dyDescent="0.25">
      <c r="A75" s="126" t="s">
        <v>234</v>
      </c>
      <c r="B75" s="144" t="s">
        <v>181</v>
      </c>
      <c r="C75" s="128"/>
      <c r="D75" s="133">
        <v>0</v>
      </c>
      <c r="E75" s="133">
        <v>0</v>
      </c>
      <c r="F75" s="130">
        <f t="shared" si="15"/>
        <v>0</v>
      </c>
      <c r="G75" s="130">
        <v>0</v>
      </c>
      <c r="H75" s="130">
        <v>0</v>
      </c>
      <c r="I75" s="130">
        <v>0</v>
      </c>
      <c r="J75" s="130">
        <v>0</v>
      </c>
      <c r="K75" s="130">
        <v>0</v>
      </c>
      <c r="L75" s="130">
        <v>0</v>
      </c>
      <c r="M75" s="130">
        <v>0</v>
      </c>
      <c r="N75" s="130">
        <v>0</v>
      </c>
      <c r="O75" s="130">
        <v>0</v>
      </c>
      <c r="P75" s="130">
        <v>0</v>
      </c>
      <c r="Q75" s="130">
        <v>0</v>
      </c>
      <c r="R75" s="130">
        <f t="shared" si="78"/>
        <v>0</v>
      </c>
      <c r="S75" s="116"/>
      <c r="T75" s="130">
        <f t="shared" ref="T75:T76" si="79">Q75</f>
        <v>0</v>
      </c>
      <c r="U75" s="130">
        <f t="shared" si="65"/>
        <v>0</v>
      </c>
      <c r="V75" s="116"/>
      <c r="W75" s="116"/>
      <c r="X75" s="130">
        <v>2500.0000000000005</v>
      </c>
      <c r="Y75" s="131">
        <f t="shared" si="62"/>
        <v>-2500.0000000000005</v>
      </c>
      <c r="Z75" s="132"/>
    </row>
    <row r="76" spans="1:28" s="127" customFormat="1" ht="51.75" x14ac:dyDescent="0.25">
      <c r="A76" s="126" t="s">
        <v>235</v>
      </c>
      <c r="B76" s="144" t="s">
        <v>227</v>
      </c>
      <c r="C76" s="128"/>
      <c r="D76" s="133">
        <v>0</v>
      </c>
      <c r="E76" s="133">
        <v>4535.74</v>
      </c>
      <c r="F76" s="130">
        <f t="shared" si="15"/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30">
        <v>0</v>
      </c>
      <c r="P76" s="130">
        <v>0</v>
      </c>
      <c r="Q76" s="130">
        <v>0</v>
      </c>
      <c r="R76" s="130">
        <f t="shared" ref="R76" si="80">F76-Q76</f>
        <v>0</v>
      </c>
      <c r="S76" s="116"/>
      <c r="T76" s="130">
        <f t="shared" si="79"/>
        <v>0</v>
      </c>
      <c r="U76" s="130">
        <f t="shared" si="65"/>
        <v>0</v>
      </c>
      <c r="V76" s="116"/>
      <c r="W76" s="116"/>
      <c r="X76" s="130"/>
      <c r="Y76" s="131">
        <f t="shared" si="62"/>
        <v>0</v>
      </c>
      <c r="Z76" s="132"/>
    </row>
    <row r="77" spans="1:28" s="127" customFormat="1" ht="69" x14ac:dyDescent="0.25">
      <c r="A77" s="126" t="s">
        <v>236</v>
      </c>
      <c r="B77" s="144" t="s">
        <v>150</v>
      </c>
      <c r="C77" s="128"/>
      <c r="D77" s="133">
        <v>338.31700000000001</v>
      </c>
      <c r="E77" s="133">
        <v>338.31700000000001</v>
      </c>
      <c r="F77" s="130">
        <f>SUM(G77:P77)</f>
        <v>338.31700000000001</v>
      </c>
      <c r="G77" s="130">
        <v>0</v>
      </c>
      <c r="H77" s="130">
        <v>67.662999999999997</v>
      </c>
      <c r="I77" s="130">
        <v>67.662999999999997</v>
      </c>
      <c r="J77" s="130">
        <v>67.662999999999997</v>
      </c>
      <c r="K77" s="130">
        <v>67.662999999999997</v>
      </c>
      <c r="L77" s="130">
        <v>0</v>
      </c>
      <c r="M77" s="130">
        <v>0</v>
      </c>
      <c r="N77" s="130">
        <v>0</v>
      </c>
      <c r="O77" s="130">
        <v>67.665000000000006</v>
      </c>
      <c r="P77" s="130"/>
      <c r="Q77" s="130">
        <v>338.31700000000001</v>
      </c>
      <c r="R77" s="130">
        <f t="shared" si="78"/>
        <v>0</v>
      </c>
      <c r="S77" s="116">
        <f>F77/Q77*100</f>
        <v>100</v>
      </c>
      <c r="T77" s="130">
        <f>Q77</f>
        <v>338.31700000000001</v>
      </c>
      <c r="U77" s="130">
        <f t="shared" si="65"/>
        <v>0</v>
      </c>
      <c r="V77" s="116">
        <f>F77/T77*100</f>
        <v>100</v>
      </c>
      <c r="W77" s="116">
        <f>F77/E77*100</f>
        <v>100</v>
      </c>
      <c r="X77" s="130">
        <v>0</v>
      </c>
      <c r="Y77" s="131">
        <f t="shared" si="62"/>
        <v>338.31700000000001</v>
      </c>
      <c r="Z77" s="132"/>
    </row>
    <row r="78" spans="1:28" s="127" customFormat="1" ht="51.75" x14ac:dyDescent="0.25">
      <c r="A78" s="126" t="s">
        <v>237</v>
      </c>
      <c r="B78" s="144" t="s">
        <v>176</v>
      </c>
      <c r="C78" s="128"/>
      <c r="D78" s="133">
        <v>0</v>
      </c>
      <c r="E78" s="133">
        <v>839.69899999999996</v>
      </c>
      <c r="F78" s="130">
        <f t="shared" ref="F78" si="81">SUM(G78:P78)</f>
        <v>839.69899999999996</v>
      </c>
      <c r="G78" s="130">
        <v>0</v>
      </c>
      <c r="H78" s="130">
        <v>0</v>
      </c>
      <c r="I78" s="130">
        <v>52.119</v>
      </c>
      <c r="J78" s="130">
        <f>52.119+52.119</f>
        <v>104.238</v>
      </c>
      <c r="K78" s="130">
        <v>0</v>
      </c>
      <c r="L78" s="130">
        <v>0</v>
      </c>
      <c r="M78" s="130">
        <f>263.086+52.119</f>
        <v>315.20500000000004</v>
      </c>
      <c r="N78" s="130">
        <v>0</v>
      </c>
      <c r="O78" s="130">
        <v>195.61699999999999</v>
      </c>
      <c r="P78" s="130">
        <v>172.52</v>
      </c>
      <c r="Q78" s="130">
        <v>839.69899999999996</v>
      </c>
      <c r="R78" s="130">
        <f t="shared" si="78"/>
        <v>0</v>
      </c>
      <c r="S78" s="116">
        <f>F78/Q78*100</f>
        <v>100</v>
      </c>
      <c r="T78" s="130">
        <f>Q78</f>
        <v>839.69899999999996</v>
      </c>
      <c r="U78" s="130">
        <f t="shared" si="65"/>
        <v>0</v>
      </c>
      <c r="V78" s="116">
        <f>F78/T78*100</f>
        <v>100</v>
      </c>
      <c r="W78" s="116">
        <f>F78/E78*100</f>
        <v>100</v>
      </c>
      <c r="X78" s="130">
        <v>1223.7179999999998</v>
      </c>
      <c r="Y78" s="131">
        <f t="shared" si="62"/>
        <v>-384.01899999999989</v>
      </c>
      <c r="Z78" s="132">
        <f>F78/X78*100</f>
        <v>68.618668680202461</v>
      </c>
    </row>
    <row r="79" spans="1:28" s="127" customFormat="1" ht="86.25" x14ac:dyDescent="0.25">
      <c r="A79" s="126" t="s">
        <v>238</v>
      </c>
      <c r="B79" s="144" t="s">
        <v>177</v>
      </c>
      <c r="C79" s="128"/>
      <c r="D79" s="133">
        <v>0</v>
      </c>
      <c r="E79" s="133">
        <v>222.53</v>
      </c>
      <c r="F79" s="130">
        <f>SUM(G79:P79)</f>
        <v>170.48599999999999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85.242999999999995</v>
      </c>
      <c r="M79" s="130">
        <v>0</v>
      </c>
      <c r="N79" s="130">
        <v>0</v>
      </c>
      <c r="O79" s="130">
        <v>0</v>
      </c>
      <c r="P79" s="130">
        <v>85.242999999999995</v>
      </c>
      <c r="Q79" s="130">
        <v>222.53</v>
      </c>
      <c r="R79" s="130">
        <f t="shared" si="78"/>
        <v>-52.044000000000011</v>
      </c>
      <c r="S79" s="116">
        <f>F79/Q79*100</f>
        <v>76.612591560688443</v>
      </c>
      <c r="T79" s="130">
        <f t="shared" ref="T79" si="82">Q79</f>
        <v>222.53</v>
      </c>
      <c r="U79" s="130">
        <f t="shared" si="65"/>
        <v>-52.044000000000011</v>
      </c>
      <c r="V79" s="116">
        <f>F79/T79*100</f>
        <v>76.612591560688443</v>
      </c>
      <c r="W79" s="116">
        <f>F79/E79*100</f>
        <v>76.612591560688443</v>
      </c>
      <c r="X79" s="130">
        <v>0</v>
      </c>
      <c r="Y79" s="131">
        <f t="shared" si="62"/>
        <v>170.48599999999999</v>
      </c>
      <c r="Z79" s="132"/>
    </row>
    <row r="80" spans="1:28" s="39" customFormat="1" ht="27.75" customHeight="1" x14ac:dyDescent="0.3">
      <c r="A80" s="187"/>
      <c r="B80" s="40" t="s">
        <v>29</v>
      </c>
      <c r="C80" s="188"/>
      <c r="D80" s="38">
        <f>D84+D83+D82</f>
        <v>904503.46699999995</v>
      </c>
      <c r="E80" s="38">
        <f>E84+E83+E82</f>
        <v>1124851.6170000001</v>
      </c>
      <c r="F80" s="38">
        <f t="shared" si="15"/>
        <v>952543.18499999994</v>
      </c>
      <c r="G80" s="38">
        <f t="shared" ref="G80:P80" si="83">G84+G83+G82</f>
        <v>65509.462</v>
      </c>
      <c r="H80" s="38">
        <f t="shared" ref="H80:O80" si="84">H84+H83+H82</f>
        <v>66194.952000000005</v>
      </c>
      <c r="I80" s="38">
        <f t="shared" si="84"/>
        <v>70696.006999999998</v>
      </c>
      <c r="J80" s="38">
        <f t="shared" si="84"/>
        <v>81160.876000000004</v>
      </c>
      <c r="K80" s="38">
        <f t="shared" si="84"/>
        <v>79552.297999999995</v>
      </c>
      <c r="L80" s="38">
        <f t="shared" si="84"/>
        <v>173381.59400000001</v>
      </c>
      <c r="M80" s="38">
        <f t="shared" si="84"/>
        <v>131235.386</v>
      </c>
      <c r="N80" s="38">
        <f t="shared" si="84"/>
        <v>84487.283999999985</v>
      </c>
      <c r="O80" s="38">
        <f t="shared" si="84"/>
        <v>89891.656000000003</v>
      </c>
      <c r="P80" s="38">
        <f t="shared" si="83"/>
        <v>110433.67</v>
      </c>
      <c r="Q80" s="38">
        <f>Q84+Q83+Q82</f>
        <v>938010.22900000017</v>
      </c>
      <c r="R80" s="38">
        <f t="shared" si="78"/>
        <v>14532.955999999773</v>
      </c>
      <c r="S80" s="113">
        <f>F80/Q80*100</f>
        <v>101.54933875459899</v>
      </c>
      <c r="T80" s="38">
        <f>T84+T83+T82</f>
        <v>764560.83800000011</v>
      </c>
      <c r="U80" s="38">
        <f t="shared" si="65"/>
        <v>187982.34699999983</v>
      </c>
      <c r="V80" s="113">
        <f>F80/T80*100</f>
        <v>124.58697040927956</v>
      </c>
      <c r="W80" s="113">
        <f>F80/E80*100</f>
        <v>84.681674507474156</v>
      </c>
      <c r="X80" s="38">
        <f>X84+X83+X82</f>
        <v>756268.7620000001</v>
      </c>
      <c r="Y80" s="62">
        <f t="shared" si="62"/>
        <v>196274.42299999984</v>
      </c>
      <c r="Z80" s="63">
        <f>F80/X80*100</f>
        <v>125.95299883614655</v>
      </c>
    </row>
    <row r="81" spans="1:31" s="12" customFormat="1" ht="23.25" x14ac:dyDescent="0.25">
      <c r="A81" s="11"/>
      <c r="B81" s="107" t="s">
        <v>92</v>
      </c>
      <c r="C81" s="10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117"/>
      <c r="T81" s="86"/>
      <c r="U81" s="86"/>
      <c r="V81" s="117"/>
      <c r="W81" s="117"/>
      <c r="X81" s="86"/>
      <c r="Y81" s="62"/>
      <c r="Z81" s="63"/>
    </row>
    <row r="82" spans="1:31" s="12" customFormat="1" ht="22.5" x14ac:dyDescent="0.25">
      <c r="A82" s="11"/>
      <c r="B82" s="97" t="s">
        <v>133</v>
      </c>
      <c r="C82" s="25"/>
      <c r="D82" s="38"/>
      <c r="E82" s="38"/>
      <c r="F82" s="38">
        <f t="shared" si="15"/>
        <v>0</v>
      </c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113"/>
      <c r="T82" s="38"/>
      <c r="U82" s="38">
        <f>F82-T82</f>
        <v>0</v>
      </c>
      <c r="V82" s="113"/>
      <c r="W82" s="113"/>
      <c r="X82" s="38">
        <f>X55</f>
        <v>9163</v>
      </c>
      <c r="Y82" s="62">
        <f>F82-X82</f>
        <v>-9163</v>
      </c>
      <c r="Z82" s="63">
        <f>F82/X82*100</f>
        <v>0</v>
      </c>
    </row>
    <row r="83" spans="1:31" s="12" customFormat="1" ht="40.5" x14ac:dyDescent="0.25">
      <c r="A83" s="11"/>
      <c r="B83" s="97" t="s">
        <v>105</v>
      </c>
      <c r="C83" s="25"/>
      <c r="D83" s="38">
        <f>D61</f>
        <v>0</v>
      </c>
      <c r="E83" s="38">
        <f t="shared" ref="E83" si="85">E61</f>
        <v>5159.018</v>
      </c>
      <c r="F83" s="38">
        <f t="shared" si="15"/>
        <v>5159.018</v>
      </c>
      <c r="G83" s="38">
        <f t="shared" ref="G83:O83" si="86">G61</f>
        <v>0</v>
      </c>
      <c r="H83" s="38">
        <f t="shared" si="86"/>
        <v>561.923</v>
      </c>
      <c r="I83" s="38">
        <f t="shared" si="86"/>
        <v>0</v>
      </c>
      <c r="J83" s="38">
        <f t="shared" si="86"/>
        <v>1564.171</v>
      </c>
      <c r="K83" s="38">
        <f t="shared" si="86"/>
        <v>0</v>
      </c>
      <c r="L83" s="38">
        <f t="shared" si="86"/>
        <v>730.01800000000003</v>
      </c>
      <c r="M83" s="38">
        <f t="shared" si="86"/>
        <v>1194.4839999999999</v>
      </c>
      <c r="N83" s="38">
        <f t="shared" si="86"/>
        <v>372.44799999999998</v>
      </c>
      <c r="O83" s="38">
        <f t="shared" si="86"/>
        <v>355.87</v>
      </c>
      <c r="P83" s="38">
        <f>P61</f>
        <v>380.10399999999998</v>
      </c>
      <c r="Q83" s="38">
        <f t="shared" ref="Q83" si="87">Q61</f>
        <v>5159.018</v>
      </c>
      <c r="R83" s="38">
        <f>F83-Q83</f>
        <v>0</v>
      </c>
      <c r="S83" s="113">
        <f>F83/Q83*100</f>
        <v>100</v>
      </c>
      <c r="T83" s="38">
        <f>T61</f>
        <v>5159.018</v>
      </c>
      <c r="U83" s="38">
        <f>F83-T83</f>
        <v>0</v>
      </c>
      <c r="V83" s="113">
        <f>F83/T83*100</f>
        <v>100</v>
      </c>
      <c r="W83" s="113">
        <f>F83/E83*100</f>
        <v>100</v>
      </c>
      <c r="X83" s="38">
        <f>X61</f>
        <v>6010.9319999999998</v>
      </c>
      <c r="Y83" s="62">
        <f>F83-X83</f>
        <v>-851.91399999999976</v>
      </c>
      <c r="Z83" s="63">
        <f>F83/X83*100</f>
        <v>85.827256072768748</v>
      </c>
    </row>
    <row r="84" spans="1:31" s="12" customFormat="1" ht="22.5" x14ac:dyDescent="0.25">
      <c r="A84" s="11"/>
      <c r="B84" s="97" t="s">
        <v>70</v>
      </c>
      <c r="C84" s="25"/>
      <c r="D84" s="38">
        <f>D85+D86</f>
        <v>904503.46699999995</v>
      </c>
      <c r="E84" s="38">
        <f t="shared" ref="E84" si="88">E85+E86</f>
        <v>1119692.5990000002</v>
      </c>
      <c r="F84" s="38">
        <f t="shared" si="15"/>
        <v>947384.16700000002</v>
      </c>
      <c r="G84" s="38">
        <f t="shared" ref="G84:O84" si="89">G85+G86</f>
        <v>65509.462</v>
      </c>
      <c r="H84" s="38">
        <f t="shared" si="89"/>
        <v>65633.02900000001</v>
      </c>
      <c r="I84" s="38">
        <f t="shared" si="89"/>
        <v>70696.006999999998</v>
      </c>
      <c r="J84" s="38">
        <f t="shared" si="89"/>
        <v>79596.705000000002</v>
      </c>
      <c r="K84" s="38">
        <f t="shared" si="89"/>
        <v>79552.297999999995</v>
      </c>
      <c r="L84" s="38">
        <f t="shared" si="89"/>
        <v>172651.576</v>
      </c>
      <c r="M84" s="38">
        <f t="shared" si="89"/>
        <v>130040.902</v>
      </c>
      <c r="N84" s="38">
        <f t="shared" si="89"/>
        <v>84114.835999999981</v>
      </c>
      <c r="O84" s="38">
        <f t="shared" si="89"/>
        <v>89535.786000000007</v>
      </c>
      <c r="P84" s="38">
        <f t="shared" ref="P84" si="90">P85+P86</f>
        <v>110053.56599999999</v>
      </c>
      <c r="Q84" s="38">
        <f t="shared" ref="Q84" si="91">Q85+Q86</f>
        <v>932851.21100000013</v>
      </c>
      <c r="R84" s="38">
        <f>F84-Q84</f>
        <v>14532.955999999889</v>
      </c>
      <c r="S84" s="113">
        <f>F84/Q84*100</f>
        <v>101.5579071805482</v>
      </c>
      <c r="T84" s="38">
        <f t="shared" ref="T84" si="92">T85+T86</f>
        <v>759401.82000000007</v>
      </c>
      <c r="U84" s="38">
        <f>F84-T84</f>
        <v>187982.34699999995</v>
      </c>
      <c r="V84" s="113">
        <f>F84/T84*100</f>
        <v>124.75400269649077</v>
      </c>
      <c r="W84" s="113">
        <f>F84/E84*100</f>
        <v>84.611094852829325</v>
      </c>
      <c r="X84" s="38">
        <f>X85+X86</f>
        <v>741094.83000000007</v>
      </c>
      <c r="Y84" s="62">
        <f>F84-X84</f>
        <v>206289.33699999994</v>
      </c>
      <c r="Z84" s="63">
        <f>F84/X84*100</f>
        <v>127.83575443374768</v>
      </c>
    </row>
    <row r="85" spans="1:31" s="7" customFormat="1" ht="23.25" x14ac:dyDescent="0.25">
      <c r="A85" s="13"/>
      <c r="B85" s="16" t="s">
        <v>96</v>
      </c>
      <c r="C85" s="16"/>
      <c r="D85" s="133">
        <f>D59+D58</f>
        <v>879086.1</v>
      </c>
      <c r="E85" s="133">
        <f>E59+E58+E57+E56+E60</f>
        <v>927859.3</v>
      </c>
      <c r="F85" s="133">
        <f t="shared" si="15"/>
        <v>750092.60000000009</v>
      </c>
      <c r="G85" s="133">
        <f t="shared" ref="G85:P85" si="93">G59+G58+G57+G56+G60</f>
        <v>63808.4</v>
      </c>
      <c r="H85" s="133">
        <f t="shared" si="93"/>
        <v>63802.3</v>
      </c>
      <c r="I85" s="133">
        <f t="shared" si="93"/>
        <v>68537.3</v>
      </c>
      <c r="J85" s="133">
        <f t="shared" si="93"/>
        <v>77227.5</v>
      </c>
      <c r="K85" s="133">
        <f t="shared" si="93"/>
        <v>77274.399999999994</v>
      </c>
      <c r="L85" s="133">
        <f t="shared" si="93"/>
        <v>167943.5</v>
      </c>
      <c r="M85" s="133">
        <f t="shared" si="93"/>
        <v>24848</v>
      </c>
      <c r="N85" s="133">
        <f t="shared" si="93"/>
        <v>38332.399999999994</v>
      </c>
      <c r="O85" s="133">
        <f t="shared" si="93"/>
        <v>77596.800000000003</v>
      </c>
      <c r="P85" s="133">
        <f t="shared" si="93"/>
        <v>90722</v>
      </c>
      <c r="Q85" s="133">
        <f>Q59+Q58+Q57+Q56+Q60</f>
        <v>750092.60000000009</v>
      </c>
      <c r="R85" s="133">
        <f>F85-Q85</f>
        <v>0</v>
      </c>
      <c r="S85" s="118">
        <f>F85/Q85*100</f>
        <v>100</v>
      </c>
      <c r="T85" s="133">
        <f>T59+T58+T57</f>
        <v>737409.20000000007</v>
      </c>
      <c r="U85" s="133">
        <f>F85-T85</f>
        <v>12683.400000000023</v>
      </c>
      <c r="V85" s="118">
        <f>F85/T85*100</f>
        <v>101.7199948142768</v>
      </c>
      <c r="W85" s="118">
        <f>F85/E85*100</f>
        <v>80.841200815684019</v>
      </c>
      <c r="X85" s="133">
        <f>X59</f>
        <v>628827.20000000007</v>
      </c>
      <c r="Y85" s="131">
        <f>F85-X85</f>
        <v>121265.40000000002</v>
      </c>
      <c r="Z85" s="132">
        <f>F85/X85*100</f>
        <v>119.28437573947184</v>
      </c>
    </row>
    <row r="86" spans="1:31" s="7" customFormat="1" ht="23.25" x14ac:dyDescent="0.25">
      <c r="A86" s="13"/>
      <c r="B86" s="16" t="s">
        <v>95</v>
      </c>
      <c r="C86" s="16"/>
      <c r="D86" s="133">
        <f>D65+D71</f>
        <v>25417.366999999998</v>
      </c>
      <c r="E86" s="133">
        <f t="shared" ref="E86" si="94">E65+E71+E69+E64+E63+E62+E66+E68+E70+E67</f>
        <v>191833.29900000003</v>
      </c>
      <c r="F86" s="133">
        <f t="shared" si="15"/>
        <v>197291.56699999998</v>
      </c>
      <c r="G86" s="133">
        <f t="shared" ref="G86:O86" si="95">G65+G71+G69+G64+G63+G62+G66+G68+G70+G67</f>
        <v>1701.0619999999999</v>
      </c>
      <c r="H86" s="133">
        <f t="shared" si="95"/>
        <v>1830.729</v>
      </c>
      <c r="I86" s="133">
        <f t="shared" si="95"/>
        <v>2158.7069999999999</v>
      </c>
      <c r="J86" s="133">
        <f t="shared" si="95"/>
        <v>2369.2049999999999</v>
      </c>
      <c r="K86" s="133">
        <f t="shared" si="95"/>
        <v>2277.8980000000001</v>
      </c>
      <c r="L86" s="133">
        <f t="shared" si="95"/>
        <v>4708.0760000000009</v>
      </c>
      <c r="M86" s="133">
        <f t="shared" si="95"/>
        <v>105192.902</v>
      </c>
      <c r="N86" s="133">
        <f t="shared" si="95"/>
        <v>45782.435999999994</v>
      </c>
      <c r="O86" s="133">
        <f t="shared" si="95"/>
        <v>11938.985999999999</v>
      </c>
      <c r="P86" s="133">
        <f>P65+P71+P69+P64+P63+P62+P66+P68+P70+P67</f>
        <v>19331.565999999999</v>
      </c>
      <c r="Q86" s="133">
        <f>Q65+Q71+Q69+Q64+Q63+Q62+Q66+Q68+Q70+Q67</f>
        <v>182758.61100000003</v>
      </c>
      <c r="R86" s="133">
        <f>F86-Q86</f>
        <v>14532.955999999947</v>
      </c>
      <c r="S86" s="118">
        <f>F86/Q86*100</f>
        <v>107.95199521405858</v>
      </c>
      <c r="T86" s="133">
        <f>T65+T71+T69</f>
        <v>21992.620000000003</v>
      </c>
      <c r="U86" s="133">
        <f>F86-T86</f>
        <v>175298.94699999999</v>
      </c>
      <c r="V86" s="118">
        <f>F86/T86*100</f>
        <v>897.08077982523218</v>
      </c>
      <c r="W86" s="118">
        <f>F86/E86*100</f>
        <v>102.84531831983973</v>
      </c>
      <c r="X86" s="133">
        <f>X65+X71+X66+X68+X62+X63+X64+X70</f>
        <v>112267.63</v>
      </c>
      <c r="Y86" s="131">
        <f>F86-X86</f>
        <v>85023.936999999976</v>
      </c>
      <c r="Z86" s="132">
        <f>F86/X86*100</f>
        <v>175.73326078051167</v>
      </c>
    </row>
    <row r="87" spans="1:31" s="7" customFormat="1" ht="23.25" x14ac:dyDescent="0.25">
      <c r="A87" s="13"/>
      <c r="B87" s="35"/>
      <c r="C87" s="16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18"/>
      <c r="T87" s="133"/>
      <c r="U87" s="133"/>
      <c r="V87" s="118"/>
      <c r="W87" s="118"/>
      <c r="X87" s="133"/>
      <c r="Y87" s="131"/>
      <c r="Z87" s="132"/>
    </row>
    <row r="88" spans="1:31" s="153" customFormat="1" ht="46.5" x14ac:dyDescent="0.3">
      <c r="A88" s="189"/>
      <c r="B88" s="148" t="s">
        <v>28</v>
      </c>
      <c r="C88" s="190"/>
      <c r="D88" s="149">
        <f>D80+D53</f>
        <v>6124253.8440000005</v>
      </c>
      <c r="E88" s="149">
        <f>E80+E53</f>
        <v>6716401.7980000004</v>
      </c>
      <c r="F88" s="149">
        <f t="shared" si="15"/>
        <v>5661376.6520000007</v>
      </c>
      <c r="G88" s="149">
        <f t="shared" ref="G88:Q88" si="96">G80+G53</f>
        <v>492255.30200000014</v>
      </c>
      <c r="H88" s="149">
        <f t="shared" si="96"/>
        <v>511684.46499999991</v>
      </c>
      <c r="I88" s="149">
        <f t="shared" si="96"/>
        <v>448401.6810000001</v>
      </c>
      <c r="J88" s="149">
        <f t="shared" si="96"/>
        <v>562337.29599999986</v>
      </c>
      <c r="K88" s="149">
        <f t="shared" si="96"/>
        <v>574545.473</v>
      </c>
      <c r="L88" s="149">
        <f t="shared" ref="L88:O88" si="97">L80+L53</f>
        <v>606257.54500000004</v>
      </c>
      <c r="M88" s="149">
        <f t="shared" si="97"/>
        <v>661565.0410000002</v>
      </c>
      <c r="N88" s="149">
        <f t="shared" si="97"/>
        <v>577748.65200000012</v>
      </c>
      <c r="O88" s="149">
        <f t="shared" si="97"/>
        <v>543758.43399999989</v>
      </c>
      <c r="P88" s="149">
        <f t="shared" si="96"/>
        <v>682822.76299999992</v>
      </c>
      <c r="Q88" s="149">
        <f t="shared" si="96"/>
        <v>5391096.6500000004</v>
      </c>
      <c r="R88" s="149">
        <f>F88-Q88</f>
        <v>270280.00200000033</v>
      </c>
      <c r="S88" s="150">
        <f>F88/Q88*100</f>
        <v>105.01345124280049</v>
      </c>
      <c r="T88" s="149">
        <f>T80+T53</f>
        <v>5424185.9888333334</v>
      </c>
      <c r="U88" s="149">
        <f>F88-T88</f>
        <v>237190.66316666733</v>
      </c>
      <c r="V88" s="150">
        <f>F88/T88*100</f>
        <v>104.37283425854066</v>
      </c>
      <c r="W88" s="150">
        <f>F88/E88*100</f>
        <v>84.291810142833285</v>
      </c>
      <c r="X88" s="149">
        <f>X80+X53</f>
        <v>5227149.5940000005</v>
      </c>
      <c r="Y88" s="151">
        <f>F88-X88</f>
        <v>434227.05800000019</v>
      </c>
      <c r="Z88" s="152">
        <f>F88/X88*100</f>
        <v>108.30714809651572</v>
      </c>
      <c r="AA88" s="149">
        <v>5227149.5940000005</v>
      </c>
      <c r="AB88" s="149">
        <f>AA88-X88</f>
        <v>0</v>
      </c>
      <c r="AE88" s="191"/>
    </row>
    <row r="89" spans="1:31" s="153" customFormat="1" ht="93" hidden="1" x14ac:dyDescent="0.3">
      <c r="A89" s="189"/>
      <c r="B89" s="148" t="s">
        <v>192</v>
      </c>
      <c r="C89" s="190"/>
      <c r="D89" s="149">
        <f>D88</f>
        <v>6124253.8440000005</v>
      </c>
      <c r="E89" s="149">
        <f>E88</f>
        <v>6716401.7980000004</v>
      </c>
      <c r="F89" s="149">
        <f t="shared" si="15"/>
        <v>5661376.6520000007</v>
      </c>
      <c r="G89" s="149">
        <f t="shared" ref="G89:Q89" si="98">G88</f>
        <v>492255.30200000014</v>
      </c>
      <c r="H89" s="149">
        <f t="shared" si="98"/>
        <v>511684.46499999991</v>
      </c>
      <c r="I89" s="149">
        <f t="shared" si="98"/>
        <v>448401.6810000001</v>
      </c>
      <c r="J89" s="149">
        <f t="shared" si="98"/>
        <v>562337.29599999986</v>
      </c>
      <c r="K89" s="149">
        <f t="shared" ref="K89:O89" si="99">K88</f>
        <v>574545.473</v>
      </c>
      <c r="L89" s="149">
        <f t="shared" si="99"/>
        <v>606257.54500000004</v>
      </c>
      <c r="M89" s="149">
        <f t="shared" si="99"/>
        <v>661565.0410000002</v>
      </c>
      <c r="N89" s="149">
        <f t="shared" si="99"/>
        <v>577748.65200000012</v>
      </c>
      <c r="O89" s="149">
        <f t="shared" si="99"/>
        <v>543758.43399999989</v>
      </c>
      <c r="P89" s="149">
        <f t="shared" si="98"/>
        <v>682822.76299999992</v>
      </c>
      <c r="Q89" s="149">
        <f t="shared" si="98"/>
        <v>5391096.6500000004</v>
      </c>
      <c r="R89" s="149">
        <f>F89-Q89</f>
        <v>270280.00200000033</v>
      </c>
      <c r="S89" s="150">
        <f>F89/Q89*100</f>
        <v>105.01345124280049</v>
      </c>
      <c r="T89" s="149">
        <f>T88</f>
        <v>5424185.9888333334</v>
      </c>
      <c r="U89" s="149">
        <f>F89-T89</f>
        <v>237190.66316666733</v>
      </c>
      <c r="V89" s="150">
        <f>F89/T89*100</f>
        <v>104.37283425854066</v>
      </c>
      <c r="W89" s="150">
        <f>F89/E89*100</f>
        <v>84.291810142833285</v>
      </c>
      <c r="X89" s="149">
        <f>X80+X54</f>
        <v>4514812.284</v>
      </c>
      <c r="Y89" s="151">
        <f>F89-X89</f>
        <v>1146564.3680000007</v>
      </c>
      <c r="Z89" s="152">
        <f>F89/X89*100</f>
        <v>125.39561549576047</v>
      </c>
      <c r="AA89" s="149"/>
      <c r="AB89" s="191"/>
      <c r="AE89" s="191"/>
    </row>
    <row r="90" spans="1:31" s="9" customFormat="1" ht="20.25" x14ac:dyDescent="0.25">
      <c r="A90" s="169" t="s">
        <v>9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1"/>
    </row>
    <row r="91" spans="1:31" s="42" customFormat="1" ht="23.25" x14ac:dyDescent="0.3">
      <c r="A91" s="23">
        <v>1</v>
      </c>
      <c r="B91" s="41" t="s">
        <v>12</v>
      </c>
      <c r="C91" s="24" t="s">
        <v>21</v>
      </c>
      <c r="D91" s="85">
        <f>D92+D93</f>
        <v>88942.407999999996</v>
      </c>
      <c r="E91" s="85">
        <f>E92+E93</f>
        <v>88942.407999999996</v>
      </c>
      <c r="F91" s="129">
        <f t="shared" ref="F91:F128" si="100">SUM(G91:P91)</f>
        <v>163423.46299999999</v>
      </c>
      <c r="G91" s="129">
        <f t="shared" ref="G91:P91" si="101">G92+G93</f>
        <v>9018.42</v>
      </c>
      <c r="H91" s="129">
        <f t="shared" ref="H91:O91" si="102">H92+H93</f>
        <v>22969.59</v>
      </c>
      <c r="I91" s="129">
        <f t="shared" si="102"/>
        <v>14417.822</v>
      </c>
      <c r="J91" s="129">
        <f t="shared" si="102"/>
        <v>20530.981</v>
      </c>
      <c r="K91" s="129">
        <f t="shared" si="102"/>
        <v>11056.424000000001</v>
      </c>
      <c r="L91" s="129">
        <f t="shared" si="102"/>
        <v>17807.737000000001</v>
      </c>
      <c r="M91" s="129">
        <f t="shared" si="102"/>
        <v>23883.559999999998</v>
      </c>
      <c r="N91" s="129">
        <f t="shared" si="102"/>
        <v>8801.112000000001</v>
      </c>
      <c r="O91" s="129">
        <f t="shared" si="102"/>
        <v>20419.929</v>
      </c>
      <c r="P91" s="129">
        <f t="shared" si="101"/>
        <v>14517.887999999999</v>
      </c>
      <c r="Q91" s="129">
        <f>Q92+Q93</f>
        <v>74118.672999999995</v>
      </c>
      <c r="R91" s="129">
        <f t="shared" ref="R91:R112" si="103">F91-Q91</f>
        <v>89304.79</v>
      </c>
      <c r="S91" s="115">
        <f>F91/Q91*100</f>
        <v>220.4889218672331</v>
      </c>
      <c r="T91" s="129">
        <f>T92</f>
        <v>74118.673333333325</v>
      </c>
      <c r="U91" s="129">
        <f t="shared" ref="U91:U112" si="104">F91-T91</f>
        <v>89304.789666666664</v>
      </c>
      <c r="V91" s="115">
        <f>F91/T91*100</f>
        <v>220.48892087562999</v>
      </c>
      <c r="W91" s="115">
        <f>F91/E91*100</f>
        <v>183.74076739635831</v>
      </c>
      <c r="X91" s="129">
        <f t="shared" ref="X91" si="105">X92+X93</f>
        <v>145563.266</v>
      </c>
      <c r="Y91" s="83">
        <f t="shared" ref="Y91:Y112" si="106">F91-X91</f>
        <v>17860.196999999986</v>
      </c>
      <c r="Z91" s="84">
        <f>F91/X91*100</f>
        <v>112.26971439346516</v>
      </c>
    </row>
    <row r="92" spans="1:31" s="45" customFormat="1" ht="39" x14ac:dyDescent="0.3">
      <c r="A92" s="126" t="s">
        <v>110</v>
      </c>
      <c r="B92" s="71" t="s">
        <v>106</v>
      </c>
      <c r="C92" s="16" t="s">
        <v>107</v>
      </c>
      <c r="D92" s="133">
        <v>88942.407999999996</v>
      </c>
      <c r="E92" s="133">
        <v>88942.407999999996</v>
      </c>
      <c r="F92" s="130">
        <f t="shared" si="100"/>
        <v>83626.219000000012</v>
      </c>
      <c r="G92" s="130">
        <v>6842.0010000000002</v>
      </c>
      <c r="H92" s="130">
        <v>8199.6650000000009</v>
      </c>
      <c r="I92" s="130">
        <v>8145.8459999999995</v>
      </c>
      <c r="J92" s="130">
        <v>15996.834999999999</v>
      </c>
      <c r="K92" s="130">
        <v>8775.9030000000002</v>
      </c>
      <c r="L92" s="130">
        <v>6940.0150000000003</v>
      </c>
      <c r="M92" s="130">
        <v>5271.1030000000001</v>
      </c>
      <c r="N92" s="130">
        <v>4026.8870000000002</v>
      </c>
      <c r="O92" s="130">
        <v>9876.9740000000002</v>
      </c>
      <c r="P92" s="130">
        <v>9550.99</v>
      </c>
      <c r="Q92" s="130">
        <v>74118.672999999995</v>
      </c>
      <c r="R92" s="130">
        <f t="shared" si="103"/>
        <v>9507.5460000000166</v>
      </c>
      <c r="S92" s="116">
        <f>F92/Q92*100</f>
        <v>112.82746387000213</v>
      </c>
      <c r="T92" s="130">
        <f>E92/12*10</f>
        <v>74118.673333333325</v>
      </c>
      <c r="U92" s="130">
        <f t="shared" si="104"/>
        <v>9507.5456666666869</v>
      </c>
      <c r="V92" s="116">
        <f>F92/T92*100</f>
        <v>112.82746336258404</v>
      </c>
      <c r="W92" s="116">
        <f>F92/E92*100</f>
        <v>94.022886135486701</v>
      </c>
      <c r="X92" s="130">
        <v>73367.575999999986</v>
      </c>
      <c r="Y92" s="131">
        <f t="shared" si="106"/>
        <v>10258.643000000025</v>
      </c>
      <c r="Z92" s="132">
        <f>F92/X92*100</f>
        <v>113.98252955774365</v>
      </c>
    </row>
    <row r="93" spans="1:31" s="45" customFormat="1" ht="23.25" x14ac:dyDescent="0.3">
      <c r="A93" s="126" t="s">
        <v>111</v>
      </c>
      <c r="B93" s="71" t="s">
        <v>108</v>
      </c>
      <c r="C93" s="16" t="s">
        <v>109</v>
      </c>
      <c r="D93" s="133">
        <v>0</v>
      </c>
      <c r="E93" s="133">
        <v>0</v>
      </c>
      <c r="F93" s="130">
        <f t="shared" si="100"/>
        <v>79797.243999999992</v>
      </c>
      <c r="G93" s="130">
        <v>2176.4189999999999</v>
      </c>
      <c r="H93" s="130">
        <v>14769.924999999999</v>
      </c>
      <c r="I93" s="130">
        <v>6271.9759999999997</v>
      </c>
      <c r="J93" s="130">
        <v>4534.1459999999997</v>
      </c>
      <c r="K93" s="130">
        <v>2280.5210000000002</v>
      </c>
      <c r="L93" s="130">
        <v>10867.722</v>
      </c>
      <c r="M93" s="130">
        <v>18612.456999999999</v>
      </c>
      <c r="N93" s="130">
        <v>4774.2250000000004</v>
      </c>
      <c r="O93" s="130">
        <v>10542.955</v>
      </c>
      <c r="P93" s="130">
        <v>4966.8980000000001</v>
      </c>
      <c r="Q93" s="130">
        <v>0</v>
      </c>
      <c r="R93" s="130">
        <f t="shared" si="103"/>
        <v>79797.243999999992</v>
      </c>
      <c r="S93" s="116"/>
      <c r="T93" s="130"/>
      <c r="U93" s="130">
        <f t="shared" si="104"/>
        <v>79797.243999999992</v>
      </c>
      <c r="V93" s="116"/>
      <c r="W93" s="116"/>
      <c r="X93" s="130">
        <v>72195.69</v>
      </c>
      <c r="Y93" s="131">
        <f t="shared" si="106"/>
        <v>7601.5539999999892</v>
      </c>
      <c r="Z93" s="132">
        <f>F93/X93*100</f>
        <v>110.52909668153319</v>
      </c>
    </row>
    <row r="94" spans="1:31" s="42" customFormat="1" ht="39" x14ac:dyDescent="0.3">
      <c r="A94" s="125">
        <v>2</v>
      </c>
      <c r="B94" s="82" t="s">
        <v>168</v>
      </c>
      <c r="C94" s="24" t="s">
        <v>169</v>
      </c>
      <c r="D94" s="85">
        <v>0</v>
      </c>
      <c r="E94" s="85">
        <v>0</v>
      </c>
      <c r="F94" s="129">
        <f t="shared" si="100"/>
        <v>0.62</v>
      </c>
      <c r="G94" s="129">
        <v>0</v>
      </c>
      <c r="H94" s="129">
        <v>1.2999999999999999E-2</v>
      </c>
      <c r="I94" s="129">
        <v>0.60699999999999998</v>
      </c>
      <c r="J94" s="129">
        <v>0</v>
      </c>
      <c r="K94" s="129">
        <v>0</v>
      </c>
      <c r="L94" s="129">
        <v>0</v>
      </c>
      <c r="M94" s="129">
        <v>0</v>
      </c>
      <c r="N94" s="129">
        <v>0</v>
      </c>
      <c r="O94" s="129">
        <v>0</v>
      </c>
      <c r="P94" s="129">
        <v>0</v>
      </c>
      <c r="Q94" s="129"/>
      <c r="R94" s="129">
        <f t="shared" si="103"/>
        <v>0.62</v>
      </c>
      <c r="S94" s="115"/>
      <c r="T94" s="129"/>
      <c r="U94" s="129">
        <f t="shared" si="104"/>
        <v>0.62</v>
      </c>
      <c r="V94" s="115"/>
      <c r="W94" s="115"/>
      <c r="X94" s="129">
        <v>0</v>
      </c>
      <c r="Y94" s="83">
        <f t="shared" si="106"/>
        <v>0.62</v>
      </c>
      <c r="Z94" s="84"/>
    </row>
    <row r="95" spans="1:31" s="42" customFormat="1" ht="23.25" x14ac:dyDescent="0.3">
      <c r="A95" s="23">
        <f>A94+1</f>
        <v>3</v>
      </c>
      <c r="B95" s="82" t="s">
        <v>32</v>
      </c>
      <c r="C95" s="24" t="s">
        <v>31</v>
      </c>
      <c r="D95" s="85">
        <v>3460</v>
      </c>
      <c r="E95" s="85">
        <v>3363.7179999999998</v>
      </c>
      <c r="F95" s="129">
        <f t="shared" si="100"/>
        <v>3029.6990000000001</v>
      </c>
      <c r="G95" s="129">
        <v>20.629000000000001</v>
      </c>
      <c r="H95" s="129">
        <v>894.51700000000005</v>
      </c>
      <c r="I95" s="129">
        <v>27.177</v>
      </c>
      <c r="J95" s="129">
        <v>154.21100000000001</v>
      </c>
      <c r="K95" s="129">
        <v>913.49699999999996</v>
      </c>
      <c r="L95" s="129">
        <v>0.84599999999999997</v>
      </c>
      <c r="M95" s="129">
        <v>22.242000000000001</v>
      </c>
      <c r="N95" s="129">
        <v>924.88099999999997</v>
      </c>
      <c r="O95" s="129">
        <v>37.222999999999999</v>
      </c>
      <c r="P95" s="129">
        <v>34.475999999999999</v>
      </c>
      <c r="Q95" s="129">
        <v>2988.5650000000001</v>
      </c>
      <c r="R95" s="129">
        <f t="shared" si="103"/>
        <v>41.134000000000015</v>
      </c>
      <c r="S95" s="115">
        <f t="shared" ref="S95:S112" si="107">F95/Q95*100</f>
        <v>101.37637963370381</v>
      </c>
      <c r="T95" s="129">
        <f t="shared" ref="T95:T96" si="108">E95/12*10</f>
        <v>2803.0983333333329</v>
      </c>
      <c r="U95" s="129">
        <f t="shared" si="104"/>
        <v>226.60066666666717</v>
      </c>
      <c r="V95" s="115">
        <f t="shared" ref="V95:V112" si="109">F95/T95*100</f>
        <v>108.0839356925878</v>
      </c>
      <c r="W95" s="115">
        <f t="shared" ref="W95:W112" si="110">F95/E95*100</f>
        <v>90.069946410489834</v>
      </c>
      <c r="X95" s="129">
        <v>2402.2080000000001</v>
      </c>
      <c r="Y95" s="83">
        <f t="shared" si="106"/>
        <v>627.49099999999999</v>
      </c>
      <c r="Z95" s="84">
        <f t="shared" ref="Z95:Z103" si="111">F95/X95*100</f>
        <v>126.12142662084216</v>
      </c>
    </row>
    <row r="96" spans="1:31" s="42" customFormat="1" ht="58.5" x14ac:dyDescent="0.3">
      <c r="A96" s="23">
        <f>A95+1</f>
        <v>4</v>
      </c>
      <c r="B96" s="41" t="s">
        <v>26</v>
      </c>
      <c r="C96" s="24" t="s">
        <v>25</v>
      </c>
      <c r="D96" s="85">
        <v>50</v>
      </c>
      <c r="E96" s="85">
        <v>350</v>
      </c>
      <c r="F96" s="129">
        <f t="shared" si="100"/>
        <v>543.48199999999997</v>
      </c>
      <c r="G96" s="129">
        <v>0</v>
      </c>
      <c r="H96" s="129">
        <v>286.39699999999999</v>
      </c>
      <c r="I96" s="129">
        <v>2.5</v>
      </c>
      <c r="J96" s="129">
        <v>11.493</v>
      </c>
      <c r="K96" s="129">
        <v>2.4750000000000001</v>
      </c>
      <c r="L96" s="129">
        <v>11.231999999999999</v>
      </c>
      <c r="M96" s="129">
        <v>2.4750000000000001</v>
      </c>
      <c r="N96" s="129">
        <v>2.113</v>
      </c>
      <c r="O96" s="129">
        <v>0</v>
      </c>
      <c r="P96" s="129">
        <v>224.797</v>
      </c>
      <c r="Q96" s="129">
        <v>350</v>
      </c>
      <c r="R96" s="129">
        <f t="shared" si="103"/>
        <v>193.48199999999997</v>
      </c>
      <c r="S96" s="115">
        <f t="shared" si="107"/>
        <v>155.28057142857142</v>
      </c>
      <c r="T96" s="129">
        <f t="shared" si="108"/>
        <v>291.66666666666669</v>
      </c>
      <c r="U96" s="129">
        <f t="shared" si="104"/>
        <v>251.81533333333329</v>
      </c>
      <c r="V96" s="115">
        <f t="shared" si="109"/>
        <v>186.33668571428569</v>
      </c>
      <c r="W96" s="115">
        <f t="shared" si="110"/>
        <v>155.28057142857142</v>
      </c>
      <c r="X96" s="129">
        <v>92.968999999999994</v>
      </c>
      <c r="Y96" s="83">
        <f t="shared" si="106"/>
        <v>450.51299999999998</v>
      </c>
      <c r="Z96" s="84">
        <f t="shared" si="111"/>
        <v>584.58410868138844</v>
      </c>
    </row>
    <row r="97" spans="1:28" s="30" customFormat="1" ht="22.5" x14ac:dyDescent="0.3">
      <c r="A97" s="11">
        <f t="shared" ref="A97" si="112">A96+1</f>
        <v>5</v>
      </c>
      <c r="B97" s="15" t="s">
        <v>10</v>
      </c>
      <c r="C97" s="8"/>
      <c r="D97" s="38">
        <f>SUM(D98:D100)</f>
        <v>110700</v>
      </c>
      <c r="E97" s="38">
        <f>SUM(E98:E100)</f>
        <v>110700</v>
      </c>
      <c r="F97" s="38">
        <f t="shared" si="100"/>
        <v>82810.939999999988</v>
      </c>
      <c r="G97" s="38">
        <f t="shared" ref="G97:Q97" si="113">SUM(G98:G100)</f>
        <v>30538.786</v>
      </c>
      <c r="H97" s="38">
        <f t="shared" si="113"/>
        <v>5031.7719999999999</v>
      </c>
      <c r="I97" s="38">
        <f t="shared" si="113"/>
        <v>7656.5209999999997</v>
      </c>
      <c r="J97" s="38">
        <f t="shared" si="113"/>
        <v>2151.5749999999998</v>
      </c>
      <c r="K97" s="38">
        <f t="shared" ref="K97:O97" si="114">SUM(K98:K100)</f>
        <v>9255.86</v>
      </c>
      <c r="L97" s="38">
        <f t="shared" si="114"/>
        <v>13132.207</v>
      </c>
      <c r="M97" s="38">
        <f t="shared" si="114"/>
        <v>3295.0940000000001</v>
      </c>
      <c r="N97" s="38">
        <f t="shared" si="114"/>
        <v>5903.5229999999992</v>
      </c>
      <c r="O97" s="38">
        <f t="shared" si="114"/>
        <v>-1331.9770000000003</v>
      </c>
      <c r="P97" s="38">
        <f t="shared" si="113"/>
        <v>7177.5789999999997</v>
      </c>
      <c r="Q97" s="38">
        <f t="shared" si="113"/>
        <v>82089.376000000004</v>
      </c>
      <c r="R97" s="38">
        <f t="shared" si="103"/>
        <v>721.56399999998393</v>
      </c>
      <c r="S97" s="113">
        <f t="shared" si="107"/>
        <v>100.8789980325834</v>
      </c>
      <c r="T97" s="38">
        <f>SUM(T98:T100)</f>
        <v>92250</v>
      </c>
      <c r="U97" s="38">
        <f t="shared" si="104"/>
        <v>-9439.0600000000122</v>
      </c>
      <c r="V97" s="113">
        <f t="shared" si="109"/>
        <v>89.767956639566378</v>
      </c>
      <c r="W97" s="113">
        <f t="shared" si="110"/>
        <v>74.80663053297198</v>
      </c>
      <c r="X97" s="38">
        <f>SUM(X98:X100)</f>
        <v>78961.057000000001</v>
      </c>
      <c r="Y97" s="62">
        <f t="shared" si="106"/>
        <v>3849.8829999999871</v>
      </c>
      <c r="Z97" s="63">
        <f t="shared" si="111"/>
        <v>104.87567308021217</v>
      </c>
      <c r="AA97" s="43"/>
    </row>
    <row r="98" spans="1:28" s="45" customFormat="1" ht="39" x14ac:dyDescent="0.3">
      <c r="A98" s="13" t="s">
        <v>159</v>
      </c>
      <c r="B98" s="71" t="s">
        <v>126</v>
      </c>
      <c r="C98" s="16" t="s">
        <v>45</v>
      </c>
      <c r="D98" s="133">
        <v>0</v>
      </c>
      <c r="E98" s="133">
        <v>1339.64</v>
      </c>
      <c r="F98" s="130">
        <f t="shared" si="100"/>
        <v>1351.5740000000001</v>
      </c>
      <c r="G98" s="130">
        <v>48</v>
      </c>
      <c r="H98" s="130">
        <v>0</v>
      </c>
      <c r="I98" s="130">
        <v>274.428</v>
      </c>
      <c r="J98" s="130">
        <v>389.16300000000001</v>
      </c>
      <c r="K98" s="130">
        <v>32.283999999999999</v>
      </c>
      <c r="L98" s="130">
        <v>123.83199999999999</v>
      </c>
      <c r="M98" s="130"/>
      <c r="N98" s="130">
        <v>0</v>
      </c>
      <c r="O98" s="130">
        <v>328.72</v>
      </c>
      <c r="P98" s="130">
        <v>155.14699999999999</v>
      </c>
      <c r="Q98" s="130">
        <v>1339.64</v>
      </c>
      <c r="R98" s="130">
        <f t="shared" si="103"/>
        <v>11.933999999999969</v>
      </c>
      <c r="S98" s="118">
        <f t="shared" si="107"/>
        <v>100.89083634409243</v>
      </c>
      <c r="T98" s="130">
        <f t="shared" ref="T98:T101" si="115">E98/12*10</f>
        <v>1116.3666666666668</v>
      </c>
      <c r="U98" s="130">
        <f t="shared" si="104"/>
        <v>235.20733333333328</v>
      </c>
      <c r="V98" s="116">
        <f t="shared" si="109"/>
        <v>121.06900361291093</v>
      </c>
      <c r="W98" s="116">
        <f t="shared" si="110"/>
        <v>100.89083634409243</v>
      </c>
      <c r="X98" s="130">
        <v>2349.5509999999995</v>
      </c>
      <c r="Y98" s="131">
        <f t="shared" si="106"/>
        <v>-997.97699999999941</v>
      </c>
      <c r="Z98" s="132">
        <f t="shared" si="111"/>
        <v>57.524778138461365</v>
      </c>
    </row>
    <row r="99" spans="1:28" s="45" customFormat="1" ht="39" x14ac:dyDescent="0.3">
      <c r="A99" s="13" t="s">
        <v>160</v>
      </c>
      <c r="B99" s="71" t="s">
        <v>37</v>
      </c>
      <c r="C99" s="16" t="s">
        <v>22</v>
      </c>
      <c r="D99" s="133">
        <v>14000</v>
      </c>
      <c r="E99" s="133">
        <v>12660.36</v>
      </c>
      <c r="F99" s="130">
        <f t="shared" si="100"/>
        <v>7287.7640000000001</v>
      </c>
      <c r="G99" s="130">
        <v>0</v>
      </c>
      <c r="H99" s="130">
        <v>9.6319999999999997</v>
      </c>
      <c r="I99" s="130">
        <v>0</v>
      </c>
      <c r="J99" s="130">
        <v>1.42</v>
      </c>
      <c r="K99" s="130">
        <v>535.19000000000005</v>
      </c>
      <c r="L99" s="130">
        <v>178.5</v>
      </c>
      <c r="M99" s="130"/>
      <c r="N99" s="130">
        <v>1388.252</v>
      </c>
      <c r="O99" s="130">
        <v>2065.846</v>
      </c>
      <c r="P99" s="130">
        <v>3108.924</v>
      </c>
      <c r="Q99" s="130">
        <v>6735.36</v>
      </c>
      <c r="R99" s="130">
        <f t="shared" si="103"/>
        <v>552.40400000000045</v>
      </c>
      <c r="S99" s="118">
        <f t="shared" si="107"/>
        <v>108.20155121626757</v>
      </c>
      <c r="T99" s="130">
        <f t="shared" si="115"/>
        <v>10550.3</v>
      </c>
      <c r="U99" s="130">
        <f t="shared" si="104"/>
        <v>-3262.5359999999991</v>
      </c>
      <c r="V99" s="116">
        <f t="shared" si="109"/>
        <v>69.076367496658861</v>
      </c>
      <c r="W99" s="116">
        <f t="shared" si="110"/>
        <v>57.563639580549051</v>
      </c>
      <c r="X99" s="130">
        <v>5811.5469999999996</v>
      </c>
      <c r="Y99" s="131">
        <f t="shared" si="106"/>
        <v>1476.2170000000006</v>
      </c>
      <c r="Z99" s="132">
        <f t="shared" si="111"/>
        <v>125.40144646511506</v>
      </c>
    </row>
    <row r="100" spans="1:28" s="44" customFormat="1" ht="23.25" x14ac:dyDescent="0.3">
      <c r="A100" s="13" t="s">
        <v>161</v>
      </c>
      <c r="B100" s="35" t="s">
        <v>65</v>
      </c>
      <c r="C100" s="16" t="s">
        <v>43</v>
      </c>
      <c r="D100" s="133">
        <v>96700</v>
      </c>
      <c r="E100" s="133">
        <v>96700</v>
      </c>
      <c r="F100" s="133">
        <f t="shared" si="100"/>
        <v>74171.601999999984</v>
      </c>
      <c r="G100" s="133">
        <v>30490.786</v>
      </c>
      <c r="H100" s="133">
        <v>5022.1400000000003</v>
      </c>
      <c r="I100" s="133">
        <v>7382.0929999999998</v>
      </c>
      <c r="J100" s="133">
        <v>1760.992</v>
      </c>
      <c r="K100" s="133">
        <v>8688.3860000000004</v>
      </c>
      <c r="L100" s="133">
        <v>12829.875</v>
      </c>
      <c r="M100" s="133">
        <v>3295.0940000000001</v>
      </c>
      <c r="N100" s="133">
        <v>4515.2709999999997</v>
      </c>
      <c r="O100" s="133">
        <v>-3726.5430000000001</v>
      </c>
      <c r="P100" s="133">
        <v>3913.5079999999998</v>
      </c>
      <c r="Q100" s="133">
        <v>74014.376000000004</v>
      </c>
      <c r="R100" s="133">
        <f t="shared" si="103"/>
        <v>157.22599999998056</v>
      </c>
      <c r="S100" s="118">
        <f t="shared" si="107"/>
        <v>100.21242629945293</v>
      </c>
      <c r="T100" s="133">
        <f t="shared" si="115"/>
        <v>80583.333333333328</v>
      </c>
      <c r="U100" s="133">
        <f t="shared" si="104"/>
        <v>-6411.7313333333441</v>
      </c>
      <c r="V100" s="118">
        <f t="shared" si="109"/>
        <v>92.043353050672167</v>
      </c>
      <c r="W100" s="118">
        <f t="shared" si="110"/>
        <v>76.702794208893465</v>
      </c>
      <c r="X100" s="133">
        <v>70799.959000000003</v>
      </c>
      <c r="Y100" s="131">
        <f t="shared" si="106"/>
        <v>3371.6429999999818</v>
      </c>
      <c r="Z100" s="132">
        <f t="shared" si="111"/>
        <v>104.76221038489581</v>
      </c>
    </row>
    <row r="101" spans="1:28" s="42" customFormat="1" ht="39" x14ac:dyDescent="0.3">
      <c r="A101" s="23">
        <v>6</v>
      </c>
      <c r="B101" s="82" t="s">
        <v>11</v>
      </c>
      <c r="C101" s="24" t="s">
        <v>23</v>
      </c>
      <c r="D101" s="85">
        <v>10220.1</v>
      </c>
      <c r="E101" s="85">
        <v>10220.1</v>
      </c>
      <c r="F101" s="129">
        <f t="shared" si="100"/>
        <v>11004.646999999999</v>
      </c>
      <c r="G101" s="129">
        <v>885.63199999999995</v>
      </c>
      <c r="H101" s="129">
        <v>822.51900000000001</v>
      </c>
      <c r="I101" s="129">
        <v>2986.248</v>
      </c>
      <c r="J101" s="129">
        <v>540.67999999999995</v>
      </c>
      <c r="K101" s="129">
        <v>978.33299999999997</v>
      </c>
      <c r="L101" s="129">
        <v>832.75300000000004</v>
      </c>
      <c r="M101" s="129">
        <v>935.58100000000002</v>
      </c>
      <c r="N101" s="129">
        <v>1228.8689999999999</v>
      </c>
      <c r="O101" s="129">
        <v>1326.2139999999999</v>
      </c>
      <c r="P101" s="129">
        <v>467.81799999999998</v>
      </c>
      <c r="Q101" s="129">
        <v>10220.1</v>
      </c>
      <c r="R101" s="129">
        <f t="shared" si="103"/>
        <v>784.54699999999866</v>
      </c>
      <c r="S101" s="115">
        <f t="shared" si="107"/>
        <v>107.67651001457909</v>
      </c>
      <c r="T101" s="129">
        <f t="shared" si="115"/>
        <v>8516.75</v>
      </c>
      <c r="U101" s="129">
        <f t="shared" si="104"/>
        <v>2487.896999999999</v>
      </c>
      <c r="V101" s="115">
        <f t="shared" si="109"/>
        <v>129.21181201749491</v>
      </c>
      <c r="W101" s="115">
        <f t="shared" si="110"/>
        <v>107.67651001457909</v>
      </c>
      <c r="X101" s="129">
        <v>10629.270999999999</v>
      </c>
      <c r="Y101" s="83">
        <f t="shared" si="106"/>
        <v>375.3760000000002</v>
      </c>
      <c r="Z101" s="84">
        <f t="shared" si="111"/>
        <v>103.5315309958698</v>
      </c>
    </row>
    <row r="102" spans="1:28" s="194" customFormat="1" ht="37.5" customHeight="1" x14ac:dyDescent="0.3">
      <c r="A102" s="192"/>
      <c r="B102" s="193" t="s">
        <v>147</v>
      </c>
      <c r="C102" s="37"/>
      <c r="D102" s="38">
        <f>D91+D95+D96+D98+D99+D100+D101+D94</f>
        <v>213372.508</v>
      </c>
      <c r="E102" s="38">
        <f>E91+E95+E96+E98+E99+E100+E101+E94</f>
        <v>213576.226</v>
      </c>
      <c r="F102" s="38">
        <f t="shared" si="100"/>
        <v>260812.85099999997</v>
      </c>
      <c r="G102" s="38">
        <f t="shared" ref="G102:Q102" si="116">G91+G95+G96+G98+G99+G100+G101+G94</f>
        <v>40463.466999999997</v>
      </c>
      <c r="H102" s="38">
        <f t="shared" si="116"/>
        <v>30004.808000000001</v>
      </c>
      <c r="I102" s="38">
        <f t="shared" ref="I102:O102" si="117">I91+I95+I96+I98+I99+I100+I101+I94</f>
        <v>25090.875</v>
      </c>
      <c r="J102" s="38">
        <f t="shared" si="117"/>
        <v>23388.939999999995</v>
      </c>
      <c r="K102" s="38">
        <f t="shared" si="117"/>
        <v>22206.589</v>
      </c>
      <c r="L102" s="38">
        <f t="shared" si="117"/>
        <v>31784.775000000001</v>
      </c>
      <c r="M102" s="38">
        <f t="shared" si="117"/>
        <v>28138.951999999994</v>
      </c>
      <c r="N102" s="38">
        <f t="shared" si="117"/>
        <v>16860.498</v>
      </c>
      <c r="O102" s="38">
        <f t="shared" si="117"/>
        <v>20451.389000000003</v>
      </c>
      <c r="P102" s="38">
        <f t="shared" si="116"/>
        <v>22422.557999999997</v>
      </c>
      <c r="Q102" s="38">
        <f t="shared" si="116"/>
        <v>169766.71400000001</v>
      </c>
      <c r="R102" s="38">
        <f t="shared" si="103"/>
        <v>91046.136999999959</v>
      </c>
      <c r="S102" s="113">
        <f t="shared" si="107"/>
        <v>153.63014624881058</v>
      </c>
      <c r="T102" s="38">
        <f>T91+T95+T96+T98+T99+T100+T101+T94</f>
        <v>177980.18833333332</v>
      </c>
      <c r="U102" s="38">
        <f t="shared" si="104"/>
        <v>82832.662666666642</v>
      </c>
      <c r="V102" s="113">
        <f t="shared" si="109"/>
        <v>146.54038375975423</v>
      </c>
      <c r="W102" s="113">
        <f t="shared" si="110"/>
        <v>122.11698646646185</v>
      </c>
      <c r="X102" s="38">
        <f>X91+X95+X96+X98+X99+X100+X101+X94</f>
        <v>237648.77100000004</v>
      </c>
      <c r="Y102" s="62">
        <f t="shared" si="106"/>
        <v>23164.079999999929</v>
      </c>
      <c r="Z102" s="63">
        <f t="shared" si="111"/>
        <v>109.74719116052147</v>
      </c>
    </row>
    <row r="103" spans="1:28" s="26" customFormat="1" ht="103.5" customHeight="1" x14ac:dyDescent="0.25">
      <c r="A103" s="23">
        <v>1</v>
      </c>
      <c r="B103" s="41" t="s">
        <v>141</v>
      </c>
      <c r="C103" s="24" t="s">
        <v>69</v>
      </c>
      <c r="D103" s="85">
        <v>17390</v>
      </c>
      <c r="E103" s="85">
        <v>17390</v>
      </c>
      <c r="F103" s="85">
        <f t="shared" si="100"/>
        <v>16316.299000000001</v>
      </c>
      <c r="G103" s="85">
        <v>0</v>
      </c>
      <c r="H103" s="85">
        <v>0</v>
      </c>
      <c r="I103" s="85">
        <v>130.697</v>
      </c>
      <c r="J103" s="85">
        <v>0</v>
      </c>
      <c r="K103" s="85">
        <v>0</v>
      </c>
      <c r="L103" s="85">
        <v>16185.602000000001</v>
      </c>
      <c r="M103" s="85">
        <v>0</v>
      </c>
      <c r="N103" s="85">
        <v>0</v>
      </c>
      <c r="O103" s="85">
        <v>0</v>
      </c>
      <c r="P103" s="85">
        <v>0</v>
      </c>
      <c r="Q103" s="85">
        <v>17390</v>
      </c>
      <c r="R103" s="85">
        <f t="shared" si="103"/>
        <v>-1073.7009999999991</v>
      </c>
      <c r="S103" s="87">
        <f t="shared" si="107"/>
        <v>93.825756181713643</v>
      </c>
      <c r="T103" s="85">
        <f>Q103</f>
        <v>17390</v>
      </c>
      <c r="U103" s="85">
        <f t="shared" si="104"/>
        <v>-1073.7009999999991</v>
      </c>
      <c r="V103" s="87">
        <f t="shared" si="109"/>
        <v>93.825756181713643</v>
      </c>
      <c r="W103" s="87">
        <f t="shared" si="110"/>
        <v>93.825756181713643</v>
      </c>
      <c r="X103" s="85">
        <v>36186</v>
      </c>
      <c r="Y103" s="83">
        <f t="shared" si="106"/>
        <v>-19869.701000000001</v>
      </c>
      <c r="Z103" s="84">
        <f t="shared" si="111"/>
        <v>45.090087326590393</v>
      </c>
    </row>
    <row r="104" spans="1:28" s="26" customFormat="1" ht="39" x14ac:dyDescent="0.25">
      <c r="A104" s="23">
        <f>A103+1</f>
        <v>2</v>
      </c>
      <c r="B104" s="109" t="s">
        <v>135</v>
      </c>
      <c r="C104" s="95" t="s">
        <v>112</v>
      </c>
      <c r="D104" s="85"/>
      <c r="E104" s="85">
        <v>0</v>
      </c>
      <c r="F104" s="85">
        <f t="shared" si="100"/>
        <v>0</v>
      </c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  <c r="O104" s="85">
        <v>0</v>
      </c>
      <c r="P104" s="85">
        <v>0</v>
      </c>
      <c r="Q104" s="85">
        <v>0</v>
      </c>
      <c r="R104" s="85">
        <f t="shared" si="103"/>
        <v>0</v>
      </c>
      <c r="S104" s="87"/>
      <c r="T104" s="85">
        <f>Q104</f>
        <v>0</v>
      </c>
      <c r="U104" s="85">
        <f t="shared" si="104"/>
        <v>0</v>
      </c>
      <c r="V104" s="87"/>
      <c r="W104" s="87"/>
      <c r="X104" s="85">
        <v>3829.6619999999998</v>
      </c>
      <c r="Y104" s="83">
        <f t="shared" si="106"/>
        <v>-3829.6619999999998</v>
      </c>
      <c r="Z104" s="84"/>
    </row>
    <row r="105" spans="1:28" s="26" customFormat="1" ht="48.75" customHeight="1" x14ac:dyDescent="0.25">
      <c r="A105" s="23">
        <f t="shared" ref="A105:A106" si="118">A104+1</f>
        <v>3</v>
      </c>
      <c r="B105" s="109" t="s">
        <v>165</v>
      </c>
      <c r="C105" s="95" t="s">
        <v>166</v>
      </c>
      <c r="D105" s="85">
        <v>0</v>
      </c>
      <c r="E105" s="85">
        <v>44811.633999999998</v>
      </c>
      <c r="F105" s="85">
        <f t="shared" si="100"/>
        <v>44811.634000000005</v>
      </c>
      <c r="G105" s="85">
        <v>0</v>
      </c>
      <c r="H105" s="85">
        <v>10260.334000000001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34551.300000000003</v>
      </c>
      <c r="Q105" s="85">
        <v>44811.633999999998</v>
      </c>
      <c r="R105" s="85">
        <f t="shared" si="103"/>
        <v>0</v>
      </c>
      <c r="S105" s="87">
        <f t="shared" si="107"/>
        <v>100.00000000000003</v>
      </c>
      <c r="T105" s="85">
        <f>Q105</f>
        <v>44811.633999999998</v>
      </c>
      <c r="U105" s="85">
        <f t="shared" si="104"/>
        <v>0</v>
      </c>
      <c r="V105" s="87">
        <f t="shared" si="109"/>
        <v>100.00000000000003</v>
      </c>
      <c r="W105" s="87">
        <f t="shared" si="110"/>
        <v>100.00000000000003</v>
      </c>
      <c r="X105" s="85">
        <v>0</v>
      </c>
      <c r="Y105" s="83">
        <f t="shared" si="106"/>
        <v>44811.634000000005</v>
      </c>
      <c r="Z105" s="84"/>
    </row>
    <row r="106" spans="1:28" s="26" customFormat="1" ht="58.5" x14ac:dyDescent="0.25">
      <c r="A106" s="23">
        <f t="shared" si="118"/>
        <v>4</v>
      </c>
      <c r="B106" s="41" t="s">
        <v>153</v>
      </c>
      <c r="C106" s="24" t="s">
        <v>154</v>
      </c>
      <c r="D106" s="85">
        <v>0</v>
      </c>
      <c r="E106" s="85">
        <v>40122.523999999998</v>
      </c>
      <c r="F106" s="85">
        <f t="shared" si="100"/>
        <v>40122.523999999998</v>
      </c>
      <c r="G106" s="85">
        <v>24369.562000000002</v>
      </c>
      <c r="H106" s="85">
        <v>0</v>
      </c>
      <c r="I106" s="85">
        <v>0</v>
      </c>
      <c r="J106" s="85">
        <v>0</v>
      </c>
      <c r="K106" s="85">
        <v>8249.7620000000006</v>
      </c>
      <c r="L106" s="85">
        <v>0</v>
      </c>
      <c r="M106" s="85">
        <v>0</v>
      </c>
      <c r="N106" s="85">
        <v>0</v>
      </c>
      <c r="O106" s="85">
        <v>7503.2</v>
      </c>
      <c r="P106" s="85">
        <v>0</v>
      </c>
      <c r="Q106" s="85">
        <v>40122.523999999998</v>
      </c>
      <c r="R106" s="85">
        <f t="shared" si="103"/>
        <v>0</v>
      </c>
      <c r="S106" s="87">
        <f t="shared" si="107"/>
        <v>100</v>
      </c>
      <c r="T106" s="129">
        <f>Q106</f>
        <v>40122.523999999998</v>
      </c>
      <c r="U106" s="85">
        <f t="shared" si="104"/>
        <v>0</v>
      </c>
      <c r="V106" s="87">
        <f t="shared" si="109"/>
        <v>100</v>
      </c>
      <c r="W106" s="87">
        <f t="shared" si="110"/>
        <v>100</v>
      </c>
      <c r="X106" s="85">
        <v>0</v>
      </c>
      <c r="Y106" s="83">
        <f t="shared" si="106"/>
        <v>40122.523999999998</v>
      </c>
      <c r="Z106" s="84"/>
    </row>
    <row r="107" spans="1:28" s="39" customFormat="1" ht="31.5" customHeight="1" x14ac:dyDescent="0.3">
      <c r="A107" s="187"/>
      <c r="B107" s="40" t="s">
        <v>27</v>
      </c>
      <c r="C107" s="37"/>
      <c r="D107" s="38">
        <f t="shared" ref="D107:E107" si="119">D108+D111</f>
        <v>17390</v>
      </c>
      <c r="E107" s="38">
        <f t="shared" si="119"/>
        <v>102324.158</v>
      </c>
      <c r="F107" s="38">
        <f>SUM(G107:P107)</f>
        <v>101250.45700000001</v>
      </c>
      <c r="G107" s="38">
        <f t="shared" ref="G107:H107" si="120">G108+G111</f>
        <v>24369.562000000002</v>
      </c>
      <c r="H107" s="38">
        <f t="shared" si="120"/>
        <v>10260.334000000001</v>
      </c>
      <c r="I107" s="38">
        <f t="shared" ref="I107:Q107" si="121">I108+I111</f>
        <v>130.697</v>
      </c>
      <c r="J107" s="38">
        <f t="shared" si="121"/>
        <v>0</v>
      </c>
      <c r="K107" s="38">
        <f t="shared" si="121"/>
        <v>8249.7620000000006</v>
      </c>
      <c r="L107" s="38">
        <f t="shared" si="121"/>
        <v>16185.602000000001</v>
      </c>
      <c r="M107" s="38">
        <f t="shared" ref="M107:O107" si="122">M108+M111</f>
        <v>0</v>
      </c>
      <c r="N107" s="38">
        <f t="shared" si="122"/>
        <v>0</v>
      </c>
      <c r="O107" s="38">
        <f t="shared" si="122"/>
        <v>7503.2</v>
      </c>
      <c r="P107" s="38">
        <f t="shared" si="121"/>
        <v>34551.300000000003</v>
      </c>
      <c r="Q107" s="38">
        <f t="shared" si="121"/>
        <v>102324.158</v>
      </c>
      <c r="R107" s="38">
        <f t="shared" si="103"/>
        <v>-1073.7009999999864</v>
      </c>
      <c r="S107" s="113">
        <f t="shared" si="107"/>
        <v>98.950686699029575</v>
      </c>
      <c r="T107" s="38">
        <f>T108+T111</f>
        <v>102324.158</v>
      </c>
      <c r="U107" s="38">
        <f t="shared" si="104"/>
        <v>-1073.7009999999864</v>
      </c>
      <c r="V107" s="113">
        <f t="shared" si="109"/>
        <v>98.950686699029575</v>
      </c>
      <c r="W107" s="113">
        <f t="shared" si="110"/>
        <v>98.950686699029575</v>
      </c>
      <c r="X107" s="38">
        <f>X108+X111</f>
        <v>40015.661999999997</v>
      </c>
      <c r="Y107" s="62">
        <f t="shared" si="106"/>
        <v>61234.795000000013</v>
      </c>
      <c r="Z107" s="63">
        <f>F107/X107*100</f>
        <v>253.02706975083908</v>
      </c>
    </row>
    <row r="108" spans="1:28" s="114" customFormat="1" ht="30" customHeight="1" x14ac:dyDescent="0.25">
      <c r="A108" s="32"/>
      <c r="B108" s="112" t="s">
        <v>70</v>
      </c>
      <c r="C108" s="25"/>
      <c r="D108" s="38">
        <f>D109+D110</f>
        <v>17390</v>
      </c>
      <c r="E108" s="38">
        <f>E109+E110</f>
        <v>62201.633999999998</v>
      </c>
      <c r="F108" s="38">
        <f>SUM(G108:P108)</f>
        <v>61127.933000000005</v>
      </c>
      <c r="G108" s="38">
        <f t="shared" ref="G108:Q108" si="123">G109+G110</f>
        <v>0</v>
      </c>
      <c r="H108" s="38">
        <f t="shared" si="123"/>
        <v>10260.334000000001</v>
      </c>
      <c r="I108" s="38">
        <f t="shared" si="123"/>
        <v>130.697</v>
      </c>
      <c r="J108" s="38">
        <f t="shared" si="123"/>
        <v>0</v>
      </c>
      <c r="K108" s="38">
        <f t="shared" ref="K108:O108" si="124">K109+K110</f>
        <v>0</v>
      </c>
      <c r="L108" s="38">
        <f t="shared" si="124"/>
        <v>16185.602000000001</v>
      </c>
      <c r="M108" s="38">
        <f t="shared" si="124"/>
        <v>0</v>
      </c>
      <c r="N108" s="38">
        <f t="shared" si="124"/>
        <v>0</v>
      </c>
      <c r="O108" s="38">
        <f t="shared" si="124"/>
        <v>0</v>
      </c>
      <c r="P108" s="38">
        <f t="shared" si="123"/>
        <v>34551.300000000003</v>
      </c>
      <c r="Q108" s="38">
        <f t="shared" si="123"/>
        <v>62201.633999999998</v>
      </c>
      <c r="R108" s="38">
        <f t="shared" si="103"/>
        <v>-1073.7009999999937</v>
      </c>
      <c r="S108" s="113">
        <f t="shared" si="107"/>
        <v>98.273837950945151</v>
      </c>
      <c r="T108" s="38">
        <f>T109+T110</f>
        <v>62201.633999999998</v>
      </c>
      <c r="U108" s="38">
        <f t="shared" si="104"/>
        <v>-1073.7009999999937</v>
      </c>
      <c r="V108" s="113">
        <f t="shared" si="109"/>
        <v>98.273837950945151</v>
      </c>
      <c r="W108" s="113">
        <f t="shared" si="110"/>
        <v>98.273837950945151</v>
      </c>
      <c r="X108" s="38">
        <f>X109+X110</f>
        <v>40015.661999999997</v>
      </c>
      <c r="Y108" s="62">
        <f t="shared" si="106"/>
        <v>21112.271000000008</v>
      </c>
      <c r="Z108" s="63">
        <f>F108/X108*100</f>
        <v>152.76001931443744</v>
      </c>
    </row>
    <row r="109" spans="1:28" s="7" customFormat="1" ht="23.25" x14ac:dyDescent="0.25">
      <c r="A109" s="13"/>
      <c r="B109" s="16" t="s">
        <v>96</v>
      </c>
      <c r="C109" s="16"/>
      <c r="D109" s="133">
        <f>D103</f>
        <v>17390</v>
      </c>
      <c r="E109" s="133">
        <f>E103</f>
        <v>17390</v>
      </c>
      <c r="F109" s="133">
        <f t="shared" si="100"/>
        <v>16316.299000000001</v>
      </c>
      <c r="G109" s="133">
        <f>G103</f>
        <v>0</v>
      </c>
      <c r="H109" s="133">
        <f>H103</f>
        <v>0</v>
      </c>
      <c r="I109" s="133">
        <f t="shared" ref="I109:O109" si="125">I103</f>
        <v>130.697</v>
      </c>
      <c r="J109" s="133">
        <f t="shared" si="125"/>
        <v>0</v>
      </c>
      <c r="K109" s="133">
        <f t="shared" si="125"/>
        <v>0</v>
      </c>
      <c r="L109" s="133">
        <f t="shared" si="125"/>
        <v>16185.602000000001</v>
      </c>
      <c r="M109" s="133">
        <f t="shared" si="125"/>
        <v>0</v>
      </c>
      <c r="N109" s="133">
        <f t="shared" si="125"/>
        <v>0</v>
      </c>
      <c r="O109" s="133">
        <f t="shared" si="125"/>
        <v>0</v>
      </c>
      <c r="P109" s="133">
        <f>P103</f>
        <v>0</v>
      </c>
      <c r="Q109" s="133">
        <f>Q103</f>
        <v>17390</v>
      </c>
      <c r="R109" s="133">
        <f t="shared" si="103"/>
        <v>-1073.7009999999991</v>
      </c>
      <c r="S109" s="118">
        <f t="shared" si="107"/>
        <v>93.825756181713643</v>
      </c>
      <c r="T109" s="133">
        <f>T103</f>
        <v>17390</v>
      </c>
      <c r="U109" s="133">
        <f t="shared" si="104"/>
        <v>-1073.7009999999991</v>
      </c>
      <c r="V109" s="118">
        <f t="shared" si="109"/>
        <v>93.825756181713643</v>
      </c>
      <c r="W109" s="118">
        <f t="shared" si="110"/>
        <v>93.825756181713643</v>
      </c>
      <c r="X109" s="133">
        <f>X103</f>
        <v>36186</v>
      </c>
      <c r="Y109" s="131">
        <f t="shared" si="106"/>
        <v>-19869.701000000001</v>
      </c>
      <c r="Z109" s="132">
        <f>F109/X109*100</f>
        <v>45.090087326590393</v>
      </c>
    </row>
    <row r="110" spans="1:28" s="7" customFormat="1" ht="23.25" x14ac:dyDescent="0.25">
      <c r="A110" s="13"/>
      <c r="B110" s="108" t="s">
        <v>95</v>
      </c>
      <c r="C110" s="16"/>
      <c r="D110" s="133"/>
      <c r="E110" s="133">
        <f>E105</f>
        <v>44811.633999999998</v>
      </c>
      <c r="F110" s="133">
        <f t="shared" si="100"/>
        <v>44811.634000000005</v>
      </c>
      <c r="G110" s="133">
        <f t="shared" ref="G110:P110" si="126">G105</f>
        <v>0</v>
      </c>
      <c r="H110" s="133">
        <f t="shared" si="126"/>
        <v>10260.334000000001</v>
      </c>
      <c r="I110" s="133">
        <f t="shared" ref="I110:O110" si="127">I105</f>
        <v>0</v>
      </c>
      <c r="J110" s="133">
        <f t="shared" si="127"/>
        <v>0</v>
      </c>
      <c r="K110" s="133">
        <f t="shared" si="127"/>
        <v>0</v>
      </c>
      <c r="L110" s="133">
        <f t="shared" si="127"/>
        <v>0</v>
      </c>
      <c r="M110" s="133">
        <f t="shared" si="127"/>
        <v>0</v>
      </c>
      <c r="N110" s="133">
        <f t="shared" si="127"/>
        <v>0</v>
      </c>
      <c r="O110" s="133">
        <f t="shared" si="127"/>
        <v>0</v>
      </c>
      <c r="P110" s="133">
        <f t="shared" si="126"/>
        <v>34551.300000000003</v>
      </c>
      <c r="Q110" s="133">
        <f>Q105</f>
        <v>44811.633999999998</v>
      </c>
      <c r="R110" s="133">
        <f t="shared" si="103"/>
        <v>0</v>
      </c>
      <c r="S110" s="118">
        <f t="shared" si="107"/>
        <v>100.00000000000003</v>
      </c>
      <c r="T110" s="133">
        <f>T105</f>
        <v>44811.633999999998</v>
      </c>
      <c r="U110" s="133">
        <f t="shared" si="104"/>
        <v>0</v>
      </c>
      <c r="V110" s="118">
        <f t="shared" si="109"/>
        <v>100.00000000000003</v>
      </c>
      <c r="W110" s="118">
        <f t="shared" si="110"/>
        <v>100.00000000000003</v>
      </c>
      <c r="X110" s="133">
        <f>X104+X105</f>
        <v>3829.6619999999998</v>
      </c>
      <c r="Y110" s="131">
        <f t="shared" si="106"/>
        <v>40981.972000000009</v>
      </c>
      <c r="Z110" s="132"/>
    </row>
    <row r="111" spans="1:28" s="114" customFormat="1" ht="58.5" x14ac:dyDescent="0.25">
      <c r="A111" s="32"/>
      <c r="B111" s="112" t="s">
        <v>189</v>
      </c>
      <c r="C111" s="25"/>
      <c r="D111" s="38">
        <f>D106</f>
        <v>0</v>
      </c>
      <c r="E111" s="38">
        <f>E106</f>
        <v>40122.523999999998</v>
      </c>
      <c r="F111" s="38">
        <f t="shared" si="100"/>
        <v>40122.523999999998</v>
      </c>
      <c r="G111" s="38">
        <f>G106</f>
        <v>24369.562000000002</v>
      </c>
      <c r="H111" s="38">
        <f t="shared" ref="H111:P111" si="128">H106</f>
        <v>0</v>
      </c>
      <c r="I111" s="38">
        <f t="shared" ref="I111:O111" si="129">I106</f>
        <v>0</v>
      </c>
      <c r="J111" s="38">
        <f t="shared" si="129"/>
        <v>0</v>
      </c>
      <c r="K111" s="38">
        <f t="shared" si="129"/>
        <v>8249.7620000000006</v>
      </c>
      <c r="L111" s="38">
        <f t="shared" si="129"/>
        <v>0</v>
      </c>
      <c r="M111" s="38">
        <f t="shared" si="129"/>
        <v>0</v>
      </c>
      <c r="N111" s="38">
        <f t="shared" si="129"/>
        <v>0</v>
      </c>
      <c r="O111" s="38">
        <f t="shared" si="129"/>
        <v>7503.2</v>
      </c>
      <c r="P111" s="38">
        <f t="shared" si="128"/>
        <v>0</v>
      </c>
      <c r="Q111" s="38">
        <f>Q106</f>
        <v>40122.523999999998</v>
      </c>
      <c r="R111" s="38">
        <f t="shared" si="103"/>
        <v>0</v>
      </c>
      <c r="S111" s="113">
        <f t="shared" si="107"/>
        <v>100</v>
      </c>
      <c r="T111" s="38">
        <f>T106</f>
        <v>40122.523999999998</v>
      </c>
      <c r="U111" s="38">
        <f t="shared" si="104"/>
        <v>0</v>
      </c>
      <c r="V111" s="113">
        <f t="shared" si="109"/>
        <v>100</v>
      </c>
      <c r="W111" s="113">
        <f t="shared" si="110"/>
        <v>100</v>
      </c>
      <c r="X111" s="38"/>
      <c r="Y111" s="62">
        <f t="shared" si="106"/>
        <v>40122.523999999998</v>
      </c>
      <c r="Z111" s="63"/>
    </row>
    <row r="112" spans="1:28" s="153" customFormat="1" ht="46.5" x14ac:dyDescent="0.3">
      <c r="A112" s="189"/>
      <c r="B112" s="148" t="s">
        <v>42</v>
      </c>
      <c r="C112" s="154"/>
      <c r="D112" s="149">
        <f>D102+D107</f>
        <v>230762.508</v>
      </c>
      <c r="E112" s="149">
        <f>E102+E107</f>
        <v>315900.38399999996</v>
      </c>
      <c r="F112" s="149">
        <f>SUM(G112:P112)</f>
        <v>362063.30799999996</v>
      </c>
      <c r="G112" s="149">
        <f>G102+G107</f>
        <v>64833.028999999995</v>
      </c>
      <c r="H112" s="149">
        <f t="shared" ref="H112:P112" si="130">H102+H107</f>
        <v>40265.142</v>
      </c>
      <c r="I112" s="149">
        <f t="shared" ref="I112:O112" si="131">I102+I107</f>
        <v>25221.572</v>
      </c>
      <c r="J112" s="149">
        <f t="shared" si="131"/>
        <v>23388.939999999995</v>
      </c>
      <c r="K112" s="149">
        <f t="shared" si="131"/>
        <v>30456.351000000002</v>
      </c>
      <c r="L112" s="149">
        <f t="shared" si="131"/>
        <v>47970.377</v>
      </c>
      <c r="M112" s="149">
        <f t="shared" si="131"/>
        <v>28138.951999999994</v>
      </c>
      <c r="N112" s="149">
        <f t="shared" si="131"/>
        <v>16860.498</v>
      </c>
      <c r="O112" s="149">
        <f t="shared" si="131"/>
        <v>27954.589000000004</v>
      </c>
      <c r="P112" s="149">
        <f t="shared" si="130"/>
        <v>56973.858</v>
      </c>
      <c r="Q112" s="149">
        <f t="shared" ref="Q112" si="132">Q102+Q107</f>
        <v>272090.87199999997</v>
      </c>
      <c r="R112" s="149">
        <f t="shared" si="103"/>
        <v>89972.435999999987</v>
      </c>
      <c r="S112" s="150">
        <f t="shared" si="107"/>
        <v>133.06705415681861</v>
      </c>
      <c r="T112" s="149">
        <f>T102+T107</f>
        <v>280304.34633333329</v>
      </c>
      <c r="U112" s="149">
        <f t="shared" si="104"/>
        <v>81758.96166666667</v>
      </c>
      <c r="V112" s="150">
        <f t="shared" si="109"/>
        <v>129.16792505580355</v>
      </c>
      <c r="W112" s="150">
        <f t="shared" si="110"/>
        <v>114.61312690268841</v>
      </c>
      <c r="X112" s="149">
        <f>X102+X107</f>
        <v>277664.43300000002</v>
      </c>
      <c r="Y112" s="195">
        <f t="shared" si="106"/>
        <v>84398.874999999942</v>
      </c>
      <c r="Z112" s="152">
        <f>F112/X112*100</f>
        <v>130.39599781942542</v>
      </c>
      <c r="AA112" s="149">
        <v>277664.43300000002</v>
      </c>
      <c r="AB112" s="149">
        <f>AA112-X112</f>
        <v>0</v>
      </c>
    </row>
    <row r="113" spans="1:28" s="12" customFormat="1" ht="20.25" x14ac:dyDescent="0.25">
      <c r="A113" s="166" t="s">
        <v>41</v>
      </c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8"/>
    </row>
    <row r="114" spans="1:28" s="153" customFormat="1" ht="36.75" customHeight="1" x14ac:dyDescent="0.3">
      <c r="A114" s="155"/>
      <c r="B114" s="148" t="s">
        <v>149</v>
      </c>
      <c r="C114" s="154"/>
      <c r="D114" s="149">
        <f>D53+D102</f>
        <v>5433122.8850000007</v>
      </c>
      <c r="E114" s="149">
        <f>E53+E102</f>
        <v>5805126.4070000006</v>
      </c>
      <c r="F114" s="149">
        <f t="shared" si="100"/>
        <v>4969646.317999999</v>
      </c>
      <c r="G114" s="149">
        <f t="shared" ref="G114:Q114" si="133">G53+G102</f>
        <v>467209.30700000015</v>
      </c>
      <c r="H114" s="149">
        <f t="shared" si="133"/>
        <v>475494.32099999994</v>
      </c>
      <c r="I114" s="149">
        <f t="shared" si="133"/>
        <v>402796.54900000012</v>
      </c>
      <c r="J114" s="149">
        <f t="shared" si="133"/>
        <v>504565.35999999987</v>
      </c>
      <c r="K114" s="149">
        <f t="shared" si="133"/>
        <v>517199.76400000002</v>
      </c>
      <c r="L114" s="149">
        <f t="shared" ref="L114:O114" si="134">L53+L102</f>
        <v>464660.72600000002</v>
      </c>
      <c r="M114" s="149">
        <f t="shared" si="134"/>
        <v>558468.60700000019</v>
      </c>
      <c r="N114" s="149">
        <f t="shared" si="134"/>
        <v>510121.86600000015</v>
      </c>
      <c r="O114" s="149">
        <f t="shared" si="134"/>
        <v>474318.1669999999</v>
      </c>
      <c r="P114" s="149">
        <f t="shared" si="133"/>
        <v>594811.65099999984</v>
      </c>
      <c r="Q114" s="149">
        <f t="shared" si="133"/>
        <v>4622853.1349999998</v>
      </c>
      <c r="R114" s="149">
        <f>F114-Q114</f>
        <v>346793.18299999926</v>
      </c>
      <c r="S114" s="150">
        <f>F114/Q114*100</f>
        <v>107.50171318172319</v>
      </c>
      <c r="T114" s="149">
        <f>T53+T102</f>
        <v>4837605.3391666664</v>
      </c>
      <c r="U114" s="149">
        <f>F114-T114</f>
        <v>132040.97883333266</v>
      </c>
      <c r="V114" s="150">
        <f>F114/T114*100</f>
        <v>102.72946984253326</v>
      </c>
      <c r="W114" s="150">
        <f>F114/E114*100</f>
        <v>85.607891535444367</v>
      </c>
      <c r="X114" s="149">
        <f>X53+X102</f>
        <v>4708529.6030000001</v>
      </c>
      <c r="Y114" s="151">
        <f>F114-X114</f>
        <v>261116.71499999892</v>
      </c>
      <c r="Z114" s="152">
        <f>F114/X114*100</f>
        <v>105.54561056244884</v>
      </c>
    </row>
    <row r="115" spans="1:28" s="153" customFormat="1" ht="69.75" hidden="1" x14ac:dyDescent="0.3">
      <c r="A115" s="155"/>
      <c r="B115" s="148" t="s">
        <v>191</v>
      </c>
      <c r="C115" s="154"/>
      <c r="D115" s="149">
        <f>D114</f>
        <v>5433122.8850000007</v>
      </c>
      <c r="E115" s="149">
        <f>E114</f>
        <v>5805126.4070000006</v>
      </c>
      <c r="F115" s="149">
        <f t="shared" si="100"/>
        <v>4969646.317999999</v>
      </c>
      <c r="G115" s="149">
        <f t="shared" ref="G115:Q115" si="135">G114</f>
        <v>467209.30700000015</v>
      </c>
      <c r="H115" s="149">
        <f t="shared" si="135"/>
        <v>475494.32099999994</v>
      </c>
      <c r="I115" s="149">
        <f t="shared" si="135"/>
        <v>402796.54900000012</v>
      </c>
      <c r="J115" s="149">
        <f t="shared" si="135"/>
        <v>504565.35999999987</v>
      </c>
      <c r="K115" s="149">
        <f t="shared" ref="K115:O115" si="136">K114</f>
        <v>517199.76400000002</v>
      </c>
      <c r="L115" s="149">
        <f t="shared" si="136"/>
        <v>464660.72600000002</v>
      </c>
      <c r="M115" s="149">
        <f t="shared" si="136"/>
        <v>558468.60700000019</v>
      </c>
      <c r="N115" s="149">
        <f t="shared" si="136"/>
        <v>510121.86600000015</v>
      </c>
      <c r="O115" s="149">
        <f t="shared" si="136"/>
        <v>474318.1669999999</v>
      </c>
      <c r="P115" s="149">
        <f t="shared" si="135"/>
        <v>594811.65099999984</v>
      </c>
      <c r="Q115" s="149">
        <f t="shared" si="135"/>
        <v>4622853.1349999998</v>
      </c>
      <c r="R115" s="149">
        <f>F115-Q115</f>
        <v>346793.18299999926</v>
      </c>
      <c r="S115" s="150">
        <f>F115/Q115*100</f>
        <v>107.50171318172319</v>
      </c>
      <c r="T115" s="149">
        <f>T114</f>
        <v>4837605.3391666664</v>
      </c>
      <c r="U115" s="149">
        <f>F115-T115</f>
        <v>132040.97883333266</v>
      </c>
      <c r="V115" s="150">
        <f>F115/T115*100</f>
        <v>102.72946984253326</v>
      </c>
      <c r="W115" s="150">
        <f>F115/E115*100</f>
        <v>85.607891535444367</v>
      </c>
      <c r="X115" s="149">
        <f>X102+X54</f>
        <v>3996192.2930000005</v>
      </c>
      <c r="Y115" s="151">
        <f>F115-X115</f>
        <v>973454.02499999851</v>
      </c>
      <c r="Z115" s="152">
        <f>F115/X115*100</f>
        <v>124.35953912190779</v>
      </c>
    </row>
    <row r="116" spans="1:28" s="30" customFormat="1" ht="22.5" x14ac:dyDescent="0.3">
      <c r="A116" s="111"/>
      <c r="B116" s="15"/>
      <c r="C116" s="25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113"/>
      <c r="T116" s="38"/>
      <c r="U116" s="38"/>
      <c r="V116" s="113"/>
      <c r="W116" s="113"/>
      <c r="X116" s="38"/>
      <c r="Y116" s="62"/>
      <c r="Z116" s="63"/>
    </row>
    <row r="117" spans="1:28" s="30" customFormat="1" ht="20.25" hidden="1" x14ac:dyDescent="0.3">
      <c r="A117" s="111"/>
      <c r="B117" s="97" t="s">
        <v>66</v>
      </c>
      <c r="C117" s="25"/>
      <c r="D117" s="98"/>
      <c r="E117" s="98"/>
      <c r="F117" s="98">
        <f t="shared" si="100"/>
        <v>0</v>
      </c>
      <c r="G117" s="98">
        <v>0</v>
      </c>
      <c r="H117" s="98">
        <v>0</v>
      </c>
      <c r="I117" s="98">
        <v>0</v>
      </c>
      <c r="J117" s="98">
        <v>0</v>
      </c>
      <c r="K117" s="98">
        <v>0</v>
      </c>
      <c r="L117" s="98">
        <v>0</v>
      </c>
      <c r="M117" s="98">
        <v>0</v>
      </c>
      <c r="N117" s="98">
        <v>0</v>
      </c>
      <c r="O117" s="98">
        <v>0</v>
      </c>
      <c r="P117" s="98">
        <v>0</v>
      </c>
      <c r="Q117" s="98"/>
      <c r="R117" s="98">
        <f>F117-Q117</f>
        <v>0</v>
      </c>
      <c r="S117" s="119"/>
      <c r="T117" s="98"/>
      <c r="U117" s="98">
        <f>F117-T117</f>
        <v>0</v>
      </c>
      <c r="V117" s="119"/>
      <c r="W117" s="119"/>
      <c r="X117" s="98">
        <v>-291438</v>
      </c>
      <c r="Y117" s="99">
        <f>F117-X117</f>
        <v>291438</v>
      </c>
      <c r="Z117" s="100">
        <f>F117/X117*100</f>
        <v>0</v>
      </c>
    </row>
    <row r="118" spans="1:28" s="30" customFormat="1" ht="22.5" hidden="1" x14ac:dyDescent="0.3">
      <c r="A118" s="11"/>
      <c r="B118" s="15"/>
      <c r="C118" s="25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113"/>
      <c r="T118" s="38"/>
      <c r="U118" s="38"/>
      <c r="V118" s="113"/>
      <c r="W118" s="113"/>
      <c r="X118" s="38"/>
      <c r="Y118" s="62"/>
      <c r="Z118" s="63"/>
    </row>
    <row r="119" spans="1:28" s="39" customFormat="1" ht="32.25" customHeight="1" x14ac:dyDescent="0.3">
      <c r="A119" s="187"/>
      <c r="B119" s="40" t="s">
        <v>27</v>
      </c>
      <c r="C119" s="37"/>
      <c r="D119" s="38">
        <f>D120+D121+D122+D125</f>
        <v>921893.46699999995</v>
      </c>
      <c r="E119" s="38">
        <f>E120+E121+E122+E125</f>
        <v>1227175.7749999999</v>
      </c>
      <c r="F119" s="38">
        <f>SUM(G119:P119)</f>
        <v>1053793.6420000002</v>
      </c>
      <c r="G119" s="38">
        <f>G120+G121+G122+G125</f>
        <v>89879.024000000005</v>
      </c>
      <c r="H119" s="38">
        <f t="shared" ref="H119:P119" si="137">H120+H121+H122+H125</f>
        <v>76455.285999999993</v>
      </c>
      <c r="I119" s="38">
        <f t="shared" ref="I119:O119" si="138">I120+I121+I122+I125</f>
        <v>70826.703999999998</v>
      </c>
      <c r="J119" s="38">
        <f t="shared" si="138"/>
        <v>81160.876000000004</v>
      </c>
      <c r="K119" s="38">
        <f t="shared" si="138"/>
        <v>87802.06</v>
      </c>
      <c r="L119" s="38">
        <f t="shared" si="138"/>
        <v>189567.19600000003</v>
      </c>
      <c r="M119" s="38">
        <f t="shared" si="138"/>
        <v>131235.386</v>
      </c>
      <c r="N119" s="38">
        <f t="shared" si="138"/>
        <v>84487.283999999985</v>
      </c>
      <c r="O119" s="38">
        <f t="shared" si="138"/>
        <v>97394.856</v>
      </c>
      <c r="P119" s="38">
        <f t="shared" si="137"/>
        <v>144984.97</v>
      </c>
      <c r="Q119" s="38">
        <f>Q120+Q121+Q122+Q125</f>
        <v>1040334.3870000001</v>
      </c>
      <c r="R119" s="38">
        <f t="shared" ref="R119:R125" si="139">F119-Q119</f>
        <v>13459.255000000121</v>
      </c>
      <c r="S119" s="113">
        <f>F119/Q119*100</f>
        <v>101.29374316260105</v>
      </c>
      <c r="T119" s="38">
        <f>T120+T121+T122+T125</f>
        <v>866884.99600000004</v>
      </c>
      <c r="U119" s="38">
        <f t="shared" ref="U119:U125" si="140">F119-T119</f>
        <v>186908.64600000018</v>
      </c>
      <c r="V119" s="113">
        <f>F119/T119*100</f>
        <v>121.56095062925742</v>
      </c>
      <c r="W119" s="113">
        <f>F119/E119*100</f>
        <v>85.871450811518855</v>
      </c>
      <c r="X119" s="38">
        <f>X120+X121+X122+X125</f>
        <v>796284.42400000012</v>
      </c>
      <c r="Y119" s="62">
        <f t="shared" ref="Y119:Y125" si="141">F119-X119</f>
        <v>257509.21800000011</v>
      </c>
      <c r="Z119" s="63">
        <f>F119/X119*100</f>
        <v>132.33884906431373</v>
      </c>
    </row>
    <row r="120" spans="1:28" s="39" customFormat="1" ht="35.25" customHeight="1" x14ac:dyDescent="0.3">
      <c r="A120" s="101"/>
      <c r="B120" s="97" t="s">
        <v>133</v>
      </c>
      <c r="C120" s="37"/>
      <c r="D120" s="38">
        <f>D82</f>
        <v>0</v>
      </c>
      <c r="E120" s="38">
        <f>E82</f>
        <v>0</v>
      </c>
      <c r="F120" s="38">
        <f t="shared" si="100"/>
        <v>0</v>
      </c>
      <c r="G120" s="38">
        <f>G82</f>
        <v>0</v>
      </c>
      <c r="H120" s="38">
        <f>H82</f>
        <v>0</v>
      </c>
      <c r="I120" s="38">
        <f t="shared" ref="I120:O120" si="142">I82</f>
        <v>0</v>
      </c>
      <c r="J120" s="38">
        <f t="shared" si="142"/>
        <v>0</v>
      </c>
      <c r="K120" s="38">
        <f t="shared" si="142"/>
        <v>0</v>
      </c>
      <c r="L120" s="38">
        <f t="shared" si="142"/>
        <v>0</v>
      </c>
      <c r="M120" s="38">
        <f t="shared" si="142"/>
        <v>0</v>
      </c>
      <c r="N120" s="38">
        <f t="shared" si="142"/>
        <v>0</v>
      </c>
      <c r="O120" s="38">
        <f t="shared" si="142"/>
        <v>0</v>
      </c>
      <c r="P120" s="38">
        <f>P82</f>
        <v>0</v>
      </c>
      <c r="Q120" s="38">
        <f>Q82</f>
        <v>0</v>
      </c>
      <c r="R120" s="38">
        <f t="shared" si="139"/>
        <v>0</v>
      </c>
      <c r="S120" s="113"/>
      <c r="T120" s="38">
        <f>T82</f>
        <v>0</v>
      </c>
      <c r="U120" s="38">
        <f t="shared" si="140"/>
        <v>0</v>
      </c>
      <c r="V120" s="113"/>
      <c r="W120" s="113"/>
      <c r="X120" s="38">
        <f>X82</f>
        <v>9163</v>
      </c>
      <c r="Y120" s="62">
        <f t="shared" si="141"/>
        <v>-9163</v>
      </c>
      <c r="Z120" s="63"/>
    </row>
    <row r="121" spans="1:28" s="39" customFormat="1" ht="40.5" x14ac:dyDescent="0.3">
      <c r="A121" s="101"/>
      <c r="B121" s="97" t="s">
        <v>105</v>
      </c>
      <c r="C121" s="37"/>
      <c r="D121" s="38">
        <f>D83</f>
        <v>0</v>
      </c>
      <c r="E121" s="38">
        <f>E83</f>
        <v>5159.018</v>
      </c>
      <c r="F121" s="38">
        <f t="shared" si="100"/>
        <v>5159.018</v>
      </c>
      <c r="G121" s="38">
        <f>G83</f>
        <v>0</v>
      </c>
      <c r="H121" s="38">
        <f>H83</f>
        <v>561.923</v>
      </c>
      <c r="I121" s="38">
        <f t="shared" ref="I121:O121" si="143">I83</f>
        <v>0</v>
      </c>
      <c r="J121" s="38">
        <f t="shared" si="143"/>
        <v>1564.171</v>
      </c>
      <c r="K121" s="38">
        <f t="shared" si="143"/>
        <v>0</v>
      </c>
      <c r="L121" s="38">
        <f t="shared" si="143"/>
        <v>730.01800000000003</v>
      </c>
      <c r="M121" s="38">
        <f t="shared" si="143"/>
        <v>1194.4839999999999</v>
      </c>
      <c r="N121" s="38">
        <f t="shared" si="143"/>
        <v>372.44799999999998</v>
      </c>
      <c r="O121" s="38">
        <f t="shared" si="143"/>
        <v>355.87</v>
      </c>
      <c r="P121" s="38">
        <f>P83</f>
        <v>380.10399999999998</v>
      </c>
      <c r="Q121" s="38">
        <f>Q83</f>
        <v>5159.018</v>
      </c>
      <c r="R121" s="38">
        <f t="shared" si="139"/>
        <v>0</v>
      </c>
      <c r="S121" s="113">
        <f>F121/Q121*100</f>
        <v>100</v>
      </c>
      <c r="T121" s="38">
        <f>T83</f>
        <v>5159.018</v>
      </c>
      <c r="U121" s="38">
        <f t="shared" si="140"/>
        <v>0</v>
      </c>
      <c r="V121" s="113">
        <f>F121/T121*100</f>
        <v>100</v>
      </c>
      <c r="W121" s="113">
        <f>F121/E121*100</f>
        <v>100</v>
      </c>
      <c r="X121" s="38">
        <f>X83</f>
        <v>6010.9319999999998</v>
      </c>
      <c r="Y121" s="62">
        <f t="shared" si="141"/>
        <v>-851.91399999999976</v>
      </c>
      <c r="Z121" s="63">
        <f>F121/X121*100</f>
        <v>85.827256072768748</v>
      </c>
    </row>
    <row r="122" spans="1:28" s="39" customFormat="1" ht="22.5" x14ac:dyDescent="0.3">
      <c r="A122" s="101"/>
      <c r="B122" s="40" t="s">
        <v>70</v>
      </c>
      <c r="C122" s="37"/>
      <c r="D122" s="38">
        <f>D123+D124</f>
        <v>921893.46699999995</v>
      </c>
      <c r="E122" s="38">
        <f t="shared" ref="E122" si="144">E123+E124</f>
        <v>1181894.233</v>
      </c>
      <c r="F122" s="38">
        <f t="shared" si="100"/>
        <v>1008512.1</v>
      </c>
      <c r="G122" s="38">
        <f t="shared" ref="G122:Q122" si="145">G123+G124</f>
        <v>65509.462</v>
      </c>
      <c r="H122" s="38">
        <f t="shared" ref="H122:P122" si="146">H123+H124</f>
        <v>75893.362999999998</v>
      </c>
      <c r="I122" s="38">
        <f t="shared" ref="I122:O122" si="147">I123+I124</f>
        <v>70826.703999999998</v>
      </c>
      <c r="J122" s="38">
        <f t="shared" si="147"/>
        <v>79596.705000000002</v>
      </c>
      <c r="K122" s="38">
        <f t="shared" si="147"/>
        <v>79552.297999999995</v>
      </c>
      <c r="L122" s="38">
        <f t="shared" si="147"/>
        <v>188837.17800000001</v>
      </c>
      <c r="M122" s="38">
        <f t="shared" si="147"/>
        <v>130040.902</v>
      </c>
      <c r="N122" s="38">
        <f t="shared" si="147"/>
        <v>84114.835999999981</v>
      </c>
      <c r="O122" s="38">
        <f t="shared" si="147"/>
        <v>89535.786000000007</v>
      </c>
      <c r="P122" s="38">
        <f t="shared" si="146"/>
        <v>144604.86600000001</v>
      </c>
      <c r="Q122" s="38">
        <f t="shared" si="145"/>
        <v>995052.84500000009</v>
      </c>
      <c r="R122" s="38">
        <f t="shared" si="139"/>
        <v>13459.254999999888</v>
      </c>
      <c r="S122" s="113">
        <f>F122/Q122*100</f>
        <v>101.3526171064814</v>
      </c>
      <c r="T122" s="38">
        <f t="shared" ref="T122" si="148">T123+T124</f>
        <v>821603.45400000003</v>
      </c>
      <c r="U122" s="38">
        <f t="shared" si="140"/>
        <v>186908.64599999995</v>
      </c>
      <c r="V122" s="113">
        <f>F122/T122*100</f>
        <v>122.74925270701212</v>
      </c>
      <c r="W122" s="113">
        <f>F122/E122*100</f>
        <v>85.330148150405606</v>
      </c>
      <c r="X122" s="38">
        <f t="shared" ref="X122" si="149">X123+X124</f>
        <v>781110.49200000009</v>
      </c>
      <c r="Y122" s="62">
        <f t="shared" si="141"/>
        <v>227401.60799999989</v>
      </c>
      <c r="Z122" s="63">
        <f>F122/X122*100</f>
        <v>129.11260446876699</v>
      </c>
    </row>
    <row r="123" spans="1:28" s="104" customFormat="1" ht="46.5" x14ac:dyDescent="0.35">
      <c r="A123" s="102"/>
      <c r="B123" s="103" t="s">
        <v>199</v>
      </c>
      <c r="C123" s="103"/>
      <c r="D123" s="133">
        <f>D85+D109</f>
        <v>896476.1</v>
      </c>
      <c r="E123" s="133">
        <f>E85+E109</f>
        <v>945249.3</v>
      </c>
      <c r="F123" s="133">
        <f t="shared" si="100"/>
        <v>766408.89900000009</v>
      </c>
      <c r="G123" s="133">
        <f t="shared" ref="G123:Q123" si="150">G85+G109</f>
        <v>63808.4</v>
      </c>
      <c r="H123" s="133">
        <f t="shared" si="150"/>
        <v>63802.3</v>
      </c>
      <c r="I123" s="133">
        <f t="shared" si="150"/>
        <v>68667.997000000003</v>
      </c>
      <c r="J123" s="133">
        <f t="shared" si="150"/>
        <v>77227.5</v>
      </c>
      <c r="K123" s="133">
        <f t="shared" ref="K123:O123" si="151">K85+K109</f>
        <v>77274.399999999994</v>
      </c>
      <c r="L123" s="133">
        <f t="shared" si="151"/>
        <v>184129.10200000001</v>
      </c>
      <c r="M123" s="133">
        <f t="shared" si="151"/>
        <v>24848</v>
      </c>
      <c r="N123" s="133">
        <f t="shared" si="151"/>
        <v>38332.399999999994</v>
      </c>
      <c r="O123" s="133">
        <f t="shared" si="151"/>
        <v>77596.800000000003</v>
      </c>
      <c r="P123" s="133">
        <f t="shared" si="150"/>
        <v>90722</v>
      </c>
      <c r="Q123" s="133">
        <f t="shared" si="150"/>
        <v>767482.60000000009</v>
      </c>
      <c r="R123" s="133">
        <f t="shared" si="139"/>
        <v>-1073.7010000000009</v>
      </c>
      <c r="S123" s="118">
        <f>F123/Q123*100</f>
        <v>99.860100932581403</v>
      </c>
      <c r="T123" s="133">
        <f>T85+T109</f>
        <v>754799.20000000007</v>
      </c>
      <c r="U123" s="133">
        <f t="shared" si="140"/>
        <v>11609.699000000022</v>
      </c>
      <c r="V123" s="118">
        <f>F123/T123*100</f>
        <v>101.53811755497357</v>
      </c>
      <c r="W123" s="118">
        <f>F123/E123*100</f>
        <v>81.080081096066408</v>
      </c>
      <c r="X123" s="133">
        <f>X85+X109</f>
        <v>665013.20000000007</v>
      </c>
      <c r="Y123" s="131">
        <f t="shared" si="141"/>
        <v>101395.69900000002</v>
      </c>
      <c r="Z123" s="132">
        <f>F123/X123*100</f>
        <v>115.24717088322458</v>
      </c>
    </row>
    <row r="124" spans="1:28" s="104" customFormat="1" ht="23.25" x14ac:dyDescent="0.35">
      <c r="A124" s="102"/>
      <c r="B124" s="103" t="s">
        <v>95</v>
      </c>
      <c r="C124" s="103"/>
      <c r="D124" s="133">
        <f>D110+D86</f>
        <v>25417.366999999998</v>
      </c>
      <c r="E124" s="133">
        <f>E110+E86</f>
        <v>236644.93300000002</v>
      </c>
      <c r="F124" s="133">
        <f t="shared" si="100"/>
        <v>242103.201</v>
      </c>
      <c r="G124" s="133">
        <f t="shared" ref="G124:Q124" si="152">G110+G86</f>
        <v>1701.0619999999999</v>
      </c>
      <c r="H124" s="133">
        <f t="shared" si="152"/>
        <v>12091.063</v>
      </c>
      <c r="I124" s="133">
        <f t="shared" si="152"/>
        <v>2158.7069999999999</v>
      </c>
      <c r="J124" s="133">
        <f t="shared" si="152"/>
        <v>2369.2049999999999</v>
      </c>
      <c r="K124" s="133">
        <f t="shared" ref="K124:O124" si="153">K110+K86</f>
        <v>2277.8980000000001</v>
      </c>
      <c r="L124" s="133">
        <f t="shared" si="153"/>
        <v>4708.0760000000009</v>
      </c>
      <c r="M124" s="133">
        <f t="shared" si="153"/>
        <v>105192.902</v>
      </c>
      <c r="N124" s="133">
        <f t="shared" si="153"/>
        <v>45782.435999999994</v>
      </c>
      <c r="O124" s="133">
        <f t="shared" si="153"/>
        <v>11938.985999999999</v>
      </c>
      <c r="P124" s="133">
        <f t="shared" si="152"/>
        <v>53882.866000000002</v>
      </c>
      <c r="Q124" s="133">
        <f t="shared" si="152"/>
        <v>227570.24500000002</v>
      </c>
      <c r="R124" s="133">
        <f t="shared" si="139"/>
        <v>14532.955999999976</v>
      </c>
      <c r="S124" s="118">
        <f>F124/Q124*100</f>
        <v>106.38614068372603</v>
      </c>
      <c r="T124" s="133">
        <f>T110+T86</f>
        <v>66804.254000000001</v>
      </c>
      <c r="U124" s="133">
        <f t="shared" si="140"/>
        <v>175298.94699999999</v>
      </c>
      <c r="V124" s="118">
        <f>F124/T124*100</f>
        <v>362.40686259291215</v>
      </c>
      <c r="W124" s="118">
        <f>F124/E124*100</f>
        <v>102.30652223599479</v>
      </c>
      <c r="X124" s="133">
        <f>X110+X86</f>
        <v>116097.292</v>
      </c>
      <c r="Y124" s="131">
        <f t="shared" si="141"/>
        <v>126005.909</v>
      </c>
      <c r="Z124" s="132">
        <f>F124/X124*100</f>
        <v>208.53475290362499</v>
      </c>
    </row>
    <row r="125" spans="1:28" s="114" customFormat="1" ht="58.5" x14ac:dyDescent="0.25">
      <c r="A125" s="32"/>
      <c r="B125" s="112" t="s">
        <v>189</v>
      </c>
      <c r="C125" s="25"/>
      <c r="D125" s="38">
        <f>D111</f>
        <v>0</v>
      </c>
      <c r="E125" s="38">
        <f>E111</f>
        <v>40122.523999999998</v>
      </c>
      <c r="F125" s="38">
        <f t="shared" ref="F125" si="154">SUM(G125:P125)</f>
        <v>40122.523999999998</v>
      </c>
      <c r="G125" s="38">
        <f t="shared" ref="G125:Q125" si="155">G111</f>
        <v>24369.562000000002</v>
      </c>
      <c r="H125" s="38">
        <f t="shared" si="155"/>
        <v>0</v>
      </c>
      <c r="I125" s="38">
        <f t="shared" ref="I125:O125" si="156">I111</f>
        <v>0</v>
      </c>
      <c r="J125" s="38">
        <f t="shared" si="156"/>
        <v>0</v>
      </c>
      <c r="K125" s="38">
        <f t="shared" si="156"/>
        <v>8249.7620000000006</v>
      </c>
      <c r="L125" s="38">
        <f t="shared" si="156"/>
        <v>0</v>
      </c>
      <c r="M125" s="38">
        <f t="shared" si="156"/>
        <v>0</v>
      </c>
      <c r="N125" s="38">
        <f t="shared" si="156"/>
        <v>0</v>
      </c>
      <c r="O125" s="38">
        <f t="shared" si="156"/>
        <v>7503.2</v>
      </c>
      <c r="P125" s="38">
        <f t="shared" si="155"/>
        <v>0</v>
      </c>
      <c r="Q125" s="38">
        <f t="shared" si="155"/>
        <v>40122.523999999998</v>
      </c>
      <c r="R125" s="38">
        <f t="shared" si="139"/>
        <v>0</v>
      </c>
      <c r="S125" s="113">
        <f>F125/Q125*100</f>
        <v>100</v>
      </c>
      <c r="T125" s="134">
        <f t="shared" ref="T125" si="157">T111</f>
        <v>40122.523999999998</v>
      </c>
      <c r="U125" s="38">
        <f t="shared" si="140"/>
        <v>0</v>
      </c>
      <c r="V125" s="113">
        <f>F125/T125*100</f>
        <v>100</v>
      </c>
      <c r="W125" s="113">
        <f>F125/E125*100</f>
        <v>100</v>
      </c>
      <c r="X125" s="38">
        <f t="shared" ref="X125" si="158">X111</f>
        <v>0</v>
      </c>
      <c r="Y125" s="62">
        <f t="shared" si="141"/>
        <v>40122.523999999998</v>
      </c>
      <c r="Z125" s="63"/>
    </row>
    <row r="126" spans="1:28" x14ac:dyDescent="0.2">
      <c r="A126" s="135"/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6"/>
      <c r="Z126" s="135"/>
    </row>
    <row r="127" spans="1:28" s="153" customFormat="1" ht="46.5" x14ac:dyDescent="0.3">
      <c r="A127" s="155"/>
      <c r="B127" s="148" t="s">
        <v>120</v>
      </c>
      <c r="C127" s="154"/>
      <c r="D127" s="149">
        <f>D114+D119</f>
        <v>6355016.3520000009</v>
      </c>
      <c r="E127" s="149">
        <f>E114+E119</f>
        <v>7032302.182</v>
      </c>
      <c r="F127" s="149">
        <f t="shared" si="100"/>
        <v>6023439.9600000009</v>
      </c>
      <c r="G127" s="149">
        <f t="shared" ref="G127:Q127" si="159">G114+G119</f>
        <v>557088.33100000012</v>
      </c>
      <c r="H127" s="149">
        <f t="shared" si="159"/>
        <v>551949.60699999996</v>
      </c>
      <c r="I127" s="149">
        <f t="shared" si="159"/>
        <v>473623.25300000014</v>
      </c>
      <c r="J127" s="149">
        <f t="shared" si="159"/>
        <v>585726.23599999992</v>
      </c>
      <c r="K127" s="149">
        <f t="shared" ref="K127:O127" si="160">K114+K119</f>
        <v>605001.82400000002</v>
      </c>
      <c r="L127" s="149">
        <f t="shared" si="160"/>
        <v>654227.92200000002</v>
      </c>
      <c r="M127" s="149">
        <f t="shared" si="160"/>
        <v>689703.99300000025</v>
      </c>
      <c r="N127" s="149">
        <f t="shared" si="160"/>
        <v>594609.15000000014</v>
      </c>
      <c r="O127" s="149">
        <f t="shared" si="160"/>
        <v>571713.02299999993</v>
      </c>
      <c r="P127" s="149">
        <f t="shared" si="159"/>
        <v>739796.62099999981</v>
      </c>
      <c r="Q127" s="149">
        <f t="shared" si="159"/>
        <v>5663187.5219999999</v>
      </c>
      <c r="R127" s="149">
        <f>F127-Q127</f>
        <v>360252.43800000101</v>
      </c>
      <c r="S127" s="150">
        <f>F127/Q127*100</f>
        <v>106.36130159208952</v>
      </c>
      <c r="T127" s="149">
        <f>T114+T119</f>
        <v>5704490.3351666667</v>
      </c>
      <c r="U127" s="149">
        <f>F127-T127</f>
        <v>318949.62483333424</v>
      </c>
      <c r="V127" s="150">
        <f>F127/T127*100</f>
        <v>105.5912028260806</v>
      </c>
      <c r="W127" s="150">
        <f>F127/E127*100</f>
        <v>85.653884092434197</v>
      </c>
      <c r="X127" s="149">
        <f>X114+X119</f>
        <v>5504814.0270000007</v>
      </c>
      <c r="Y127" s="151">
        <f>F127-X127</f>
        <v>518625.93300000019</v>
      </c>
      <c r="Z127" s="152">
        <f>F127/X127*100</f>
        <v>109.42131615084986</v>
      </c>
      <c r="AA127" s="156">
        <v>5504814.0269999998</v>
      </c>
      <c r="AB127" s="149">
        <f>AA127-X127</f>
        <v>0</v>
      </c>
    </row>
    <row r="128" spans="1:28" s="153" customFormat="1" ht="93" hidden="1" x14ac:dyDescent="0.3">
      <c r="A128" s="155"/>
      <c r="B128" s="148" t="s">
        <v>190</v>
      </c>
      <c r="C128" s="154"/>
      <c r="D128" s="149">
        <f>D127</f>
        <v>6355016.3520000009</v>
      </c>
      <c r="E128" s="149">
        <f>E127</f>
        <v>7032302.182</v>
      </c>
      <c r="F128" s="149">
        <f t="shared" si="100"/>
        <v>6023439.9600000009</v>
      </c>
      <c r="G128" s="149">
        <f t="shared" ref="G128:Q128" si="161">G127</f>
        <v>557088.33100000012</v>
      </c>
      <c r="H128" s="149">
        <f t="shared" si="161"/>
        <v>551949.60699999996</v>
      </c>
      <c r="I128" s="149">
        <f t="shared" si="161"/>
        <v>473623.25300000014</v>
      </c>
      <c r="J128" s="149">
        <f t="shared" si="161"/>
        <v>585726.23599999992</v>
      </c>
      <c r="K128" s="149">
        <f t="shared" ref="K128:O128" si="162">K127</f>
        <v>605001.82400000002</v>
      </c>
      <c r="L128" s="149">
        <f t="shared" si="162"/>
        <v>654227.92200000002</v>
      </c>
      <c r="M128" s="149">
        <f t="shared" si="162"/>
        <v>689703.99300000025</v>
      </c>
      <c r="N128" s="149">
        <f t="shared" si="162"/>
        <v>594609.15000000014</v>
      </c>
      <c r="O128" s="149">
        <f t="shared" si="162"/>
        <v>571713.02299999993</v>
      </c>
      <c r="P128" s="149">
        <f t="shared" si="161"/>
        <v>739796.62099999981</v>
      </c>
      <c r="Q128" s="149">
        <f t="shared" si="161"/>
        <v>5663187.5219999999</v>
      </c>
      <c r="R128" s="149">
        <f>F128-Q128</f>
        <v>360252.43800000101</v>
      </c>
      <c r="S128" s="150">
        <f>F128/Q128*100</f>
        <v>106.36130159208952</v>
      </c>
      <c r="T128" s="149">
        <f>T127</f>
        <v>5704490.3351666667</v>
      </c>
      <c r="U128" s="149">
        <f>F128-T128</f>
        <v>318949.62483333424</v>
      </c>
      <c r="V128" s="150">
        <f>F128/T128*100</f>
        <v>105.5912028260806</v>
      </c>
      <c r="W128" s="150">
        <f t="shared" ref="W128" si="163">F128/E128*100</f>
        <v>85.653884092434197</v>
      </c>
      <c r="X128" s="149">
        <f>X112+X89</f>
        <v>4792476.7170000002</v>
      </c>
      <c r="Y128" s="151">
        <f>F128-X128</f>
        <v>1230963.2430000007</v>
      </c>
      <c r="Z128" s="152">
        <f>F128/X128*100</f>
        <v>125.68532547343413</v>
      </c>
      <c r="AA128" s="156"/>
      <c r="AB128" s="149"/>
    </row>
    <row r="129" spans="1:26" s="14" customFormat="1" ht="66" customHeight="1" x14ac:dyDescent="0.4">
      <c r="A129" s="33"/>
      <c r="B129" s="162" t="s">
        <v>214</v>
      </c>
      <c r="C129" s="162"/>
      <c r="D129" s="162"/>
      <c r="E129" s="21"/>
      <c r="F129" s="21" t="s">
        <v>215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64"/>
      <c r="Z129" s="65"/>
    </row>
    <row r="130" spans="1:26" s="7" customFormat="1" ht="30.75" x14ac:dyDescent="0.45">
      <c r="A130" s="6"/>
      <c r="B130" s="29" t="s">
        <v>52</v>
      </c>
      <c r="C130" s="18"/>
      <c r="D130" s="18"/>
      <c r="E130" s="18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66"/>
      <c r="Z130" s="67"/>
    </row>
    <row r="131" spans="1:26" s="7" customFormat="1" ht="30.75" hidden="1" x14ac:dyDescent="0.45">
      <c r="A131" s="6"/>
      <c r="B131" s="18"/>
      <c r="C131" s="18"/>
      <c r="D131" s="18"/>
      <c r="E131" s="92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66"/>
      <c r="Z131" s="67"/>
    </row>
    <row r="132" spans="1:26" s="4" customFormat="1" ht="30.75" hidden="1" x14ac:dyDescent="0.45">
      <c r="A132" s="27"/>
      <c r="B132" s="18"/>
      <c r="C132" s="18"/>
      <c r="D132" s="80">
        <v>6355016.352</v>
      </c>
      <c r="E132" s="80">
        <v>7032302.182</v>
      </c>
      <c r="F132" s="80">
        <v>6023439.96</v>
      </c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0">
        <v>5663187.5219999999</v>
      </c>
      <c r="R132" s="81"/>
      <c r="S132" s="81"/>
      <c r="T132" s="81"/>
      <c r="U132" s="81"/>
      <c r="V132" s="81"/>
      <c r="W132" s="81"/>
      <c r="X132" s="80"/>
      <c r="Y132" s="5"/>
    </row>
    <row r="133" spans="1:26" ht="30.75" hidden="1" x14ac:dyDescent="0.45">
      <c r="B133" s="2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6" s="2" customFormat="1" ht="30.75" hidden="1" x14ac:dyDescent="0.45">
      <c r="A134" s="28"/>
      <c r="B134" s="18"/>
      <c r="C134" s="18"/>
      <c r="D134" s="18"/>
      <c r="E134" s="18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159"/>
    </row>
    <row r="135" spans="1:26" s="2" customFormat="1" ht="30.75" hidden="1" x14ac:dyDescent="0.45">
      <c r="A135" s="28"/>
      <c r="B135" s="18"/>
      <c r="C135" s="18"/>
      <c r="D135" s="18"/>
      <c r="E135" s="18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159"/>
    </row>
    <row r="136" spans="1:26" s="2" customFormat="1" ht="30.75" hidden="1" x14ac:dyDescent="0.45">
      <c r="A136" s="28"/>
      <c r="B136" s="2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159"/>
    </row>
    <row r="137" spans="1:26" ht="18.75" hidden="1" x14ac:dyDescent="0.3">
      <c r="B137" s="27"/>
      <c r="D137" s="80">
        <f>D132-D127</f>
        <v>0</v>
      </c>
      <c r="E137" s="80">
        <f>E132-E127</f>
        <v>0</v>
      </c>
      <c r="F137" s="80">
        <f>F132-F127</f>
        <v>0</v>
      </c>
      <c r="Q137" s="80">
        <f>Q128-Q132</f>
        <v>0</v>
      </c>
      <c r="X137" s="80"/>
    </row>
    <row r="138" spans="1:26" ht="18.75" hidden="1" x14ac:dyDescent="0.3">
      <c r="B138" s="27"/>
      <c r="D138" s="80"/>
      <c r="E138" s="80">
        <v>6925793.1239999998</v>
      </c>
      <c r="F138" s="80">
        <v>5283643.3389999997</v>
      </c>
    </row>
    <row r="139" spans="1:26" ht="18.75" hidden="1" x14ac:dyDescent="0.3">
      <c r="B139" s="27"/>
      <c r="D139" s="80"/>
      <c r="E139" s="80">
        <f>E138-E127</f>
        <v>-106509.05800000019</v>
      </c>
      <c r="F139" s="80">
        <f>F138-F127</f>
        <v>-739796.62100000121</v>
      </c>
      <c r="X139" s="80"/>
    </row>
    <row r="140" spans="1:26" ht="18.75" hidden="1" x14ac:dyDescent="0.3">
      <c r="B140" s="4"/>
      <c r="C140" s="3"/>
      <c r="D140" s="3"/>
      <c r="E140" s="3"/>
      <c r="R140" s="163" t="s">
        <v>49</v>
      </c>
      <c r="S140" s="163"/>
      <c r="T140" s="123">
        <f>E53/12*10</f>
        <v>4659625.1508333338</v>
      </c>
    </row>
    <row r="141" spans="1:26" ht="22.5" hidden="1" x14ac:dyDescent="0.3">
      <c r="B141" s="4"/>
      <c r="C141" s="3"/>
      <c r="D141" s="3"/>
      <c r="E141" s="93"/>
      <c r="F141" s="93"/>
      <c r="R141" s="159"/>
      <c r="S141" s="159"/>
      <c r="T141" s="123">
        <f>T140-T53</f>
        <v>0</v>
      </c>
      <c r="X141" s="93"/>
    </row>
    <row r="142" spans="1:26" ht="18.75" hidden="1" x14ac:dyDescent="0.3">
      <c r="B142" s="4"/>
      <c r="C142" s="3"/>
      <c r="D142" s="3"/>
      <c r="E142" s="3"/>
      <c r="R142" s="163" t="s">
        <v>50</v>
      </c>
      <c r="S142" s="163"/>
      <c r="T142" s="124">
        <f>E102/12*10</f>
        <v>177980.18833333332</v>
      </c>
    </row>
    <row r="143" spans="1:26" ht="18.75" hidden="1" x14ac:dyDescent="0.3">
      <c r="B143" s="4"/>
      <c r="C143" s="3"/>
      <c r="D143" s="3"/>
      <c r="E143" s="3"/>
      <c r="R143" s="159"/>
      <c r="S143" s="159"/>
      <c r="T143" s="123">
        <f>T142-T102</f>
        <v>0</v>
      </c>
      <c r="U143" s="3" t="s">
        <v>179</v>
      </c>
    </row>
    <row r="144" spans="1:26" ht="18.75" hidden="1" x14ac:dyDescent="0.3">
      <c r="B144" s="94"/>
      <c r="C144" s="3"/>
      <c r="D144" s="3"/>
      <c r="E144" s="3"/>
      <c r="R144" s="163" t="s">
        <v>51</v>
      </c>
      <c r="S144" s="163"/>
      <c r="T144" s="123">
        <f>T142+T107</f>
        <v>280304.34633333329</v>
      </c>
    </row>
    <row r="145" spans="2:51" ht="18.75" x14ac:dyDescent="0.3">
      <c r="B145" s="4"/>
      <c r="C145" s="3"/>
      <c r="D145" s="3"/>
      <c r="E145" s="3"/>
      <c r="R145" s="159"/>
      <c r="S145" s="159"/>
      <c r="T145" s="123">
        <f>T144-T112</f>
        <v>0</v>
      </c>
    </row>
    <row r="146" spans="2:51" s="19" customFormat="1" ht="18.75" x14ac:dyDescent="0.3"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1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</row>
    <row r="147" spans="2:51" s="19" customFormat="1" ht="18.75" x14ac:dyDescent="0.3">
      <c r="B147" s="4"/>
      <c r="C147" s="3"/>
      <c r="D147" s="3"/>
      <c r="E147" s="81"/>
      <c r="F147" s="8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81"/>
      <c r="Y147" s="1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</row>
    <row r="148" spans="2:51" s="19" customFormat="1" ht="18.75" x14ac:dyDescent="0.3">
      <c r="B148" s="4"/>
      <c r="C148" s="3"/>
      <c r="D148" s="15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1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</row>
    <row r="149" spans="2:51" s="19" customFormat="1" ht="18.75" x14ac:dyDescent="0.3"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1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 spans="2:51" s="19" customFormat="1" ht="22.5" x14ac:dyDescent="0.3">
      <c r="B150" s="4"/>
      <c r="C150" s="3"/>
      <c r="D150" s="9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1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 spans="2:51" s="19" customFormat="1" ht="18.75" x14ac:dyDescent="0.3">
      <c r="B151" s="4"/>
      <c r="C151" s="3"/>
      <c r="D151" s="3"/>
      <c r="E151" s="3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81"/>
      <c r="Y151" s="1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</row>
    <row r="152" spans="2:51" s="19" customFormat="1" ht="18.75" x14ac:dyDescent="0.3"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1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</row>
    <row r="153" spans="2:51" s="19" customFormat="1" ht="18.75" x14ac:dyDescent="0.3"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1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  <row r="154" spans="2:51" s="19" customFormat="1" ht="18.75" x14ac:dyDescent="0.3">
      <c r="B154" s="2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1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</row>
    <row r="155" spans="2:51" s="19" customFormat="1" ht="18.75" x14ac:dyDescent="0.3">
      <c r="B155" s="2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1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</row>
  </sheetData>
  <mergeCells count="40">
    <mergeCell ref="A1:Z1"/>
    <mergeCell ref="A3:A4"/>
    <mergeCell ref="B3:B4"/>
    <mergeCell ref="C3:C4"/>
    <mergeCell ref="D3:D4"/>
    <mergeCell ref="E3:E4"/>
    <mergeCell ref="F3:F4"/>
    <mergeCell ref="G3:G4"/>
    <mergeCell ref="Q3:Q4"/>
    <mergeCell ref="R3:R4"/>
    <mergeCell ref="Y3:Y4"/>
    <mergeCell ref="Z3:Z4"/>
    <mergeCell ref="J3:J4"/>
    <mergeCell ref="L3:L4"/>
    <mergeCell ref="O3:O4"/>
    <mergeCell ref="A6:Z6"/>
    <mergeCell ref="A7:A9"/>
    <mergeCell ref="B9:C9"/>
    <mergeCell ref="S3:S4"/>
    <mergeCell ref="T3:T4"/>
    <mergeCell ref="U3:U4"/>
    <mergeCell ref="V3:V4"/>
    <mergeCell ref="W3:W4"/>
    <mergeCell ref="X3:X4"/>
    <mergeCell ref="H3:H4"/>
    <mergeCell ref="I3:I4"/>
    <mergeCell ref="K3:K4"/>
    <mergeCell ref="P3:P4"/>
    <mergeCell ref="M3:M4"/>
    <mergeCell ref="N3:N4"/>
    <mergeCell ref="B129:D129"/>
    <mergeCell ref="R140:S140"/>
    <mergeCell ref="R142:S142"/>
    <mergeCell ref="R144:S144"/>
    <mergeCell ref="C17:C19"/>
    <mergeCell ref="C25:C27"/>
    <mergeCell ref="A53:C53"/>
    <mergeCell ref="A54:C54"/>
    <mergeCell ref="A113:Z113"/>
    <mergeCell ref="A90:Z90"/>
  </mergeCells>
  <printOptions horizontalCentered="1"/>
  <pageMargins left="0.39370078740157483" right="0" top="0" bottom="0" header="0.23622047244094491" footer="0.11811023622047245"/>
  <pageSetup paperSize="8" scale="62" fitToHeight="10" orientation="landscape" horizontalDpi="300" verticalDpi="300" r:id="rId1"/>
  <headerFooter alignWithMargins="0"/>
  <rowBreaks count="1" manualBreakCount="1">
    <brk id="89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2024-11-01T11:29:51Z</cp:lastPrinted>
  <dcterms:created xsi:type="dcterms:W3CDTF">1996-10-08T23:32:33Z</dcterms:created>
  <dcterms:modified xsi:type="dcterms:W3CDTF">2024-11-08T09:57:10Z</dcterms:modified>
</cp:coreProperties>
</file>